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evenue Cycle\Chargemaster\Rehab price transparency\2023\"/>
    </mc:Choice>
  </mc:AlternateContent>
  <xr:revisionPtr revIDLastSave="0" documentId="13_ncr:1_{FC210DF6-C2F1-48CB-AD56-0870183A6B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ce Transparency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S26" i="1" l="1"/>
  <c r="BQ26" i="1"/>
  <c r="BP26" i="1"/>
  <c r="BN26" i="1"/>
  <c r="BM26" i="1"/>
  <c r="BK26" i="1"/>
  <c r="BG26" i="1"/>
  <c r="BE26" i="1"/>
  <c r="BD26" i="1"/>
  <c r="BB26" i="1"/>
  <c r="BA26" i="1"/>
  <c r="AY26" i="1"/>
  <c r="AX26" i="1"/>
  <c r="AV26" i="1"/>
  <c r="AR26" i="1"/>
  <c r="AP26" i="1"/>
  <c r="AO26" i="1"/>
  <c r="AM26" i="1"/>
  <c r="AL26" i="1"/>
  <c r="AJ26" i="1"/>
  <c r="AI26" i="1"/>
  <c r="AG26" i="1"/>
  <c r="AF26" i="1"/>
  <c r="AD26" i="1"/>
  <c r="AC26" i="1"/>
  <c r="AA26" i="1"/>
  <c r="Z26" i="1"/>
  <c r="X26" i="1"/>
  <c r="U26" i="1"/>
  <c r="BS25" i="1"/>
  <c r="BQ25" i="1"/>
  <c r="BP25" i="1"/>
  <c r="BN25" i="1"/>
  <c r="BM25" i="1"/>
  <c r="BK25" i="1"/>
  <c r="BJ25" i="1"/>
  <c r="BH25" i="1"/>
  <c r="BG25" i="1"/>
  <c r="BE25" i="1"/>
  <c r="BD25" i="1"/>
  <c r="BB25" i="1"/>
  <c r="BA25" i="1"/>
  <c r="AY25" i="1"/>
  <c r="AX25" i="1"/>
  <c r="AV25" i="1"/>
  <c r="AU25" i="1"/>
  <c r="AS25" i="1"/>
  <c r="AR25" i="1"/>
  <c r="AP25" i="1"/>
  <c r="AO25" i="1"/>
  <c r="AM25" i="1"/>
  <c r="AL25" i="1"/>
  <c r="AJ25" i="1"/>
  <c r="AI25" i="1"/>
  <c r="AG25" i="1"/>
  <c r="AF25" i="1"/>
  <c r="AD25" i="1"/>
  <c r="AC25" i="1"/>
  <c r="AA25" i="1"/>
  <c r="Z25" i="1"/>
  <c r="X25" i="1"/>
  <c r="W25" i="1"/>
  <c r="U25" i="1"/>
  <c r="K25" i="1"/>
  <c r="I25" i="1"/>
  <c r="BS24" i="1"/>
  <c r="BQ24" i="1"/>
  <c r="BP24" i="1"/>
  <c r="BN24" i="1"/>
  <c r="BM24" i="1"/>
  <c r="BK24" i="1"/>
  <c r="BG24" i="1"/>
  <c r="BE24" i="1"/>
  <c r="BD24" i="1"/>
  <c r="BB24" i="1"/>
  <c r="BA24" i="1"/>
  <c r="AY24" i="1"/>
  <c r="AX24" i="1"/>
  <c r="AV24" i="1"/>
  <c r="AR24" i="1"/>
  <c r="AP24" i="1"/>
  <c r="AO24" i="1"/>
  <c r="AM24" i="1"/>
  <c r="AL24" i="1"/>
  <c r="AJ24" i="1"/>
  <c r="AI24" i="1"/>
  <c r="AG24" i="1"/>
  <c r="AF24" i="1"/>
  <c r="AD24" i="1"/>
  <c r="AC24" i="1"/>
  <c r="AA24" i="1"/>
  <c r="Z24" i="1"/>
  <c r="X24" i="1"/>
  <c r="U24" i="1"/>
  <c r="BS23" i="1"/>
  <c r="BQ23" i="1"/>
  <c r="BP23" i="1"/>
  <c r="BN23" i="1"/>
  <c r="BM23" i="1"/>
  <c r="BK23" i="1"/>
  <c r="BG23" i="1"/>
  <c r="BE23" i="1"/>
  <c r="BD23" i="1"/>
  <c r="BB23" i="1"/>
  <c r="BA23" i="1"/>
  <c r="AY23" i="1"/>
  <c r="AX23" i="1"/>
  <c r="AV23" i="1"/>
  <c r="AR23" i="1"/>
  <c r="AP23" i="1"/>
  <c r="AO23" i="1"/>
  <c r="AM23" i="1"/>
  <c r="AL23" i="1"/>
  <c r="AJ23" i="1"/>
  <c r="AI23" i="1"/>
  <c r="AG23" i="1"/>
  <c r="AF23" i="1"/>
  <c r="AD23" i="1"/>
  <c r="AC23" i="1"/>
  <c r="AA23" i="1"/>
  <c r="Z23" i="1"/>
  <c r="X23" i="1"/>
  <c r="U23" i="1"/>
  <c r="BS22" i="1"/>
  <c r="BQ22" i="1"/>
  <c r="BP22" i="1"/>
  <c r="BN22" i="1"/>
  <c r="BM22" i="1"/>
  <c r="BK22" i="1"/>
  <c r="BG22" i="1"/>
  <c r="BE22" i="1"/>
  <c r="BD22" i="1"/>
  <c r="BB22" i="1"/>
  <c r="BA22" i="1"/>
  <c r="AY22" i="1"/>
  <c r="AX22" i="1"/>
  <c r="AV22" i="1"/>
  <c r="AR22" i="1"/>
  <c r="AP22" i="1"/>
  <c r="AO22" i="1"/>
  <c r="AM22" i="1"/>
  <c r="AL22" i="1"/>
  <c r="AJ22" i="1"/>
  <c r="AI22" i="1"/>
  <c r="AG22" i="1"/>
  <c r="AF22" i="1"/>
  <c r="AD22" i="1"/>
  <c r="AC22" i="1"/>
  <c r="AA22" i="1"/>
  <c r="Z22" i="1"/>
  <c r="X22" i="1"/>
  <c r="W22" i="1"/>
  <c r="U22" i="1"/>
  <c r="BS21" i="1"/>
  <c r="BQ21" i="1"/>
  <c r="BP21" i="1"/>
  <c r="BN21" i="1"/>
  <c r="BM21" i="1"/>
  <c r="BK21" i="1"/>
  <c r="BG21" i="1"/>
  <c r="BE21" i="1"/>
  <c r="BD21" i="1"/>
  <c r="BB21" i="1"/>
  <c r="BA21" i="1"/>
  <c r="AY21" i="1"/>
  <c r="AX21" i="1"/>
  <c r="AV21" i="1"/>
  <c r="AR21" i="1"/>
  <c r="AP21" i="1"/>
  <c r="AO21" i="1"/>
  <c r="AM21" i="1"/>
  <c r="AL21" i="1"/>
  <c r="AJ21" i="1"/>
  <c r="AI21" i="1"/>
  <c r="AG21" i="1"/>
  <c r="AF21" i="1"/>
  <c r="AD21" i="1"/>
  <c r="AC21" i="1"/>
  <c r="AA21" i="1"/>
  <c r="Z21" i="1"/>
  <c r="X21" i="1"/>
  <c r="W21" i="1"/>
  <c r="U21" i="1"/>
  <c r="BS20" i="1"/>
  <c r="BQ20" i="1"/>
  <c r="BP20" i="1"/>
  <c r="BN20" i="1"/>
  <c r="BM20" i="1"/>
  <c r="BK20" i="1"/>
  <c r="BJ20" i="1"/>
  <c r="BH20" i="1"/>
  <c r="BG20" i="1"/>
  <c r="BE20" i="1"/>
  <c r="BD20" i="1"/>
  <c r="BB20" i="1"/>
  <c r="BA20" i="1"/>
  <c r="AY20" i="1"/>
  <c r="AX20" i="1"/>
  <c r="AV20" i="1"/>
  <c r="AU20" i="1"/>
  <c r="AS20" i="1"/>
  <c r="AR20" i="1"/>
  <c r="AP20" i="1"/>
  <c r="AO20" i="1"/>
  <c r="AM20" i="1"/>
  <c r="AL20" i="1"/>
  <c r="AJ20" i="1"/>
  <c r="AI20" i="1"/>
  <c r="AG20" i="1"/>
  <c r="AF20" i="1"/>
  <c r="AD20" i="1"/>
  <c r="AC20" i="1"/>
  <c r="AA20" i="1"/>
  <c r="Z20" i="1"/>
  <c r="X20" i="1"/>
  <c r="W20" i="1"/>
  <c r="U20" i="1"/>
  <c r="K20" i="1"/>
  <c r="I20" i="1"/>
  <c r="BS19" i="1"/>
  <c r="BQ19" i="1"/>
  <c r="BP19" i="1"/>
  <c r="BN19" i="1"/>
  <c r="BM19" i="1"/>
  <c r="BK19" i="1"/>
  <c r="BJ19" i="1"/>
  <c r="BH19" i="1"/>
  <c r="BG19" i="1"/>
  <c r="BE19" i="1"/>
  <c r="BD19" i="1"/>
  <c r="BB19" i="1"/>
  <c r="BA19" i="1"/>
  <c r="AY19" i="1"/>
  <c r="AX19" i="1"/>
  <c r="AV19" i="1"/>
  <c r="AU19" i="1"/>
  <c r="AS19" i="1"/>
  <c r="AR19" i="1"/>
  <c r="AP19" i="1"/>
  <c r="AO19" i="1"/>
  <c r="AM19" i="1"/>
  <c r="AL19" i="1"/>
  <c r="AJ19" i="1"/>
  <c r="AI19" i="1"/>
  <c r="AG19" i="1"/>
  <c r="AF19" i="1"/>
  <c r="AD19" i="1"/>
  <c r="AC19" i="1"/>
  <c r="AA19" i="1"/>
  <c r="Z19" i="1"/>
  <c r="X19" i="1"/>
  <c r="W19" i="1"/>
  <c r="U19" i="1"/>
  <c r="K19" i="1"/>
  <c r="I19" i="1"/>
  <c r="BS18" i="1"/>
  <c r="BQ18" i="1"/>
  <c r="BP18" i="1"/>
  <c r="BN18" i="1"/>
  <c r="BM18" i="1"/>
  <c r="BK18" i="1"/>
  <c r="BG18" i="1"/>
  <c r="BE18" i="1"/>
  <c r="BD18" i="1"/>
  <c r="BB18" i="1"/>
  <c r="BA18" i="1"/>
  <c r="AY18" i="1"/>
  <c r="AX18" i="1"/>
  <c r="AV18" i="1"/>
  <c r="AR18" i="1"/>
  <c r="AP18" i="1"/>
  <c r="AO18" i="1"/>
  <c r="AM18" i="1"/>
  <c r="AL18" i="1"/>
  <c r="AJ18" i="1"/>
  <c r="AI18" i="1"/>
  <c r="AG18" i="1"/>
  <c r="AF18" i="1"/>
  <c r="AD18" i="1"/>
  <c r="AC18" i="1"/>
  <c r="AA18" i="1"/>
  <c r="Z18" i="1"/>
  <c r="X18" i="1"/>
  <c r="W18" i="1"/>
  <c r="U18" i="1"/>
  <c r="BS17" i="1"/>
  <c r="BQ17" i="1"/>
  <c r="BP17" i="1"/>
  <c r="BN17" i="1"/>
  <c r="BM17" i="1"/>
  <c r="BK17" i="1"/>
  <c r="BG17" i="1"/>
  <c r="BE17" i="1"/>
  <c r="BD17" i="1"/>
  <c r="BB17" i="1"/>
  <c r="BA17" i="1"/>
  <c r="AY17" i="1"/>
  <c r="AX17" i="1"/>
  <c r="AV17" i="1"/>
  <c r="AR17" i="1"/>
  <c r="AP17" i="1"/>
  <c r="AO17" i="1"/>
  <c r="AM17" i="1"/>
  <c r="AL17" i="1"/>
  <c r="AJ17" i="1"/>
  <c r="AI17" i="1"/>
  <c r="AG17" i="1"/>
  <c r="AF17" i="1"/>
  <c r="AD17" i="1"/>
  <c r="AC17" i="1"/>
  <c r="AA17" i="1"/>
  <c r="Z17" i="1"/>
  <c r="X17" i="1"/>
  <c r="W17" i="1"/>
  <c r="U17" i="1"/>
  <c r="BS16" i="1"/>
  <c r="BQ16" i="1"/>
  <c r="BP16" i="1"/>
  <c r="BN16" i="1"/>
  <c r="BM16" i="1"/>
  <c r="BK16" i="1"/>
  <c r="BG16" i="1"/>
  <c r="BE16" i="1"/>
  <c r="BD16" i="1"/>
  <c r="BB16" i="1"/>
  <c r="BA16" i="1"/>
  <c r="AY16" i="1"/>
  <c r="AX16" i="1"/>
  <c r="AV16" i="1"/>
  <c r="AR16" i="1"/>
  <c r="AP16" i="1"/>
  <c r="AO16" i="1"/>
  <c r="AM16" i="1"/>
  <c r="AL16" i="1"/>
  <c r="AJ16" i="1"/>
  <c r="AI16" i="1"/>
  <c r="AG16" i="1"/>
  <c r="AF16" i="1"/>
  <c r="AD16" i="1"/>
  <c r="AC16" i="1"/>
  <c r="AA16" i="1"/>
  <c r="Z16" i="1"/>
  <c r="X16" i="1"/>
  <c r="W16" i="1"/>
  <c r="U16" i="1"/>
  <c r="BS15" i="1"/>
  <c r="BQ15" i="1"/>
  <c r="BP15" i="1"/>
  <c r="BN15" i="1"/>
  <c r="BM15" i="1"/>
  <c r="BK15" i="1"/>
  <c r="BJ15" i="1"/>
  <c r="BH15" i="1"/>
  <c r="BG15" i="1"/>
  <c r="BE15" i="1"/>
  <c r="BD15" i="1"/>
  <c r="BB15" i="1"/>
  <c r="BA15" i="1"/>
  <c r="AY15" i="1"/>
  <c r="AX15" i="1"/>
  <c r="AV15" i="1"/>
  <c r="AU15" i="1"/>
  <c r="AS15" i="1"/>
  <c r="AR15" i="1"/>
  <c r="AP15" i="1"/>
  <c r="AO15" i="1"/>
  <c r="AM15" i="1"/>
  <c r="AL15" i="1"/>
  <c r="AJ15" i="1"/>
  <c r="AI15" i="1"/>
  <c r="AG15" i="1"/>
  <c r="AF15" i="1"/>
  <c r="AD15" i="1"/>
  <c r="AC15" i="1"/>
  <c r="AA15" i="1"/>
  <c r="Z15" i="1"/>
  <c r="X15" i="1"/>
  <c r="W15" i="1"/>
  <c r="U15" i="1"/>
  <c r="K15" i="1"/>
  <c r="I15" i="1"/>
  <c r="BS14" i="1"/>
  <c r="BQ14" i="1"/>
  <c r="BP14" i="1"/>
  <c r="BN14" i="1"/>
  <c r="BM14" i="1"/>
  <c r="BK14" i="1"/>
  <c r="BJ14" i="1"/>
  <c r="BH14" i="1"/>
  <c r="BG14" i="1"/>
  <c r="BE14" i="1"/>
  <c r="BD14" i="1"/>
  <c r="BB14" i="1"/>
  <c r="BA14" i="1"/>
  <c r="AY14" i="1"/>
  <c r="AX14" i="1"/>
  <c r="AV14" i="1"/>
  <c r="AU14" i="1"/>
  <c r="AS14" i="1"/>
  <c r="AR14" i="1"/>
  <c r="AP14" i="1"/>
  <c r="AO14" i="1"/>
  <c r="AM14" i="1"/>
  <c r="AL14" i="1"/>
  <c r="AJ14" i="1"/>
  <c r="AI14" i="1"/>
  <c r="AG14" i="1"/>
  <c r="AF14" i="1"/>
  <c r="AD14" i="1"/>
  <c r="AC14" i="1"/>
  <c r="AA14" i="1"/>
  <c r="Z14" i="1"/>
  <c r="X14" i="1"/>
  <c r="W14" i="1"/>
  <c r="U14" i="1"/>
  <c r="K14" i="1"/>
  <c r="I14" i="1"/>
  <c r="BS13" i="1"/>
  <c r="BQ13" i="1"/>
  <c r="BP13" i="1"/>
  <c r="BN13" i="1"/>
  <c r="BM13" i="1"/>
  <c r="BK13" i="1"/>
  <c r="BJ13" i="1"/>
  <c r="BH13" i="1"/>
  <c r="BG13" i="1"/>
  <c r="BE13" i="1"/>
  <c r="BD13" i="1"/>
  <c r="BB13" i="1"/>
  <c r="BA13" i="1"/>
  <c r="AY13" i="1"/>
  <c r="AX13" i="1"/>
  <c r="AV13" i="1"/>
  <c r="AU13" i="1"/>
  <c r="AS13" i="1"/>
  <c r="AR13" i="1"/>
  <c r="AP13" i="1"/>
  <c r="AO13" i="1"/>
  <c r="AM13" i="1"/>
  <c r="AL13" i="1"/>
  <c r="AJ13" i="1"/>
  <c r="AI13" i="1"/>
  <c r="AG13" i="1"/>
  <c r="AF13" i="1"/>
  <c r="AD13" i="1"/>
  <c r="AC13" i="1"/>
  <c r="AA13" i="1"/>
  <c r="Z13" i="1"/>
  <c r="X13" i="1"/>
  <c r="W13" i="1"/>
  <c r="U13" i="1"/>
  <c r="K13" i="1"/>
  <c r="I13" i="1"/>
  <c r="BS12" i="1"/>
  <c r="BQ12" i="1"/>
  <c r="BP12" i="1"/>
  <c r="BN12" i="1"/>
  <c r="BM12" i="1"/>
  <c r="BK12" i="1"/>
  <c r="BJ12" i="1"/>
  <c r="BH12" i="1"/>
  <c r="BG12" i="1"/>
  <c r="BE12" i="1"/>
  <c r="BD12" i="1"/>
  <c r="BB12" i="1"/>
  <c r="BA12" i="1"/>
  <c r="AY12" i="1"/>
  <c r="AX12" i="1"/>
  <c r="AV12" i="1"/>
  <c r="AU12" i="1"/>
  <c r="AS12" i="1"/>
  <c r="AR12" i="1"/>
  <c r="AP12" i="1"/>
  <c r="AO12" i="1"/>
  <c r="AM12" i="1"/>
  <c r="AL12" i="1"/>
  <c r="AJ12" i="1"/>
  <c r="AI12" i="1"/>
  <c r="AG12" i="1"/>
  <c r="AF12" i="1"/>
  <c r="AD12" i="1"/>
  <c r="AC12" i="1"/>
  <c r="AA12" i="1"/>
  <c r="Z12" i="1"/>
  <c r="X12" i="1"/>
  <c r="W12" i="1"/>
  <c r="U12" i="1"/>
  <c r="K12" i="1"/>
  <c r="I12" i="1"/>
  <c r="BS11" i="1"/>
  <c r="BQ11" i="1"/>
  <c r="BP11" i="1"/>
  <c r="BN11" i="1"/>
  <c r="BM11" i="1"/>
  <c r="BK11" i="1"/>
  <c r="BJ11" i="1"/>
  <c r="BH11" i="1"/>
  <c r="BG11" i="1"/>
  <c r="BE11" i="1"/>
  <c r="BD11" i="1"/>
  <c r="BB11" i="1"/>
  <c r="BA11" i="1"/>
  <c r="AY11" i="1"/>
  <c r="AX11" i="1"/>
  <c r="AV11" i="1"/>
  <c r="AU11" i="1"/>
  <c r="AS11" i="1"/>
  <c r="AR11" i="1"/>
  <c r="AP11" i="1"/>
  <c r="AO11" i="1"/>
  <c r="AM11" i="1"/>
  <c r="AL11" i="1"/>
  <c r="AJ11" i="1"/>
  <c r="AI11" i="1"/>
  <c r="AG11" i="1"/>
  <c r="AF11" i="1"/>
  <c r="AD11" i="1"/>
  <c r="AC11" i="1"/>
  <c r="AA11" i="1"/>
  <c r="Z11" i="1"/>
  <c r="X11" i="1"/>
  <c r="W11" i="1"/>
  <c r="U11" i="1"/>
  <c r="K11" i="1"/>
  <c r="I11" i="1"/>
  <c r="BS10" i="1"/>
  <c r="BQ10" i="1"/>
  <c r="BP10" i="1"/>
  <c r="BN10" i="1"/>
  <c r="BM10" i="1"/>
  <c r="BK10" i="1"/>
  <c r="BJ10" i="1"/>
  <c r="BH10" i="1"/>
  <c r="BG10" i="1"/>
  <c r="BE10" i="1"/>
  <c r="BD10" i="1"/>
  <c r="BB10" i="1"/>
  <c r="BA10" i="1"/>
  <c r="AY10" i="1"/>
  <c r="AX10" i="1"/>
  <c r="AV10" i="1"/>
  <c r="AU10" i="1"/>
  <c r="AS10" i="1"/>
  <c r="AR10" i="1"/>
  <c r="AP10" i="1"/>
  <c r="AO10" i="1"/>
  <c r="AM10" i="1"/>
  <c r="AL10" i="1"/>
  <c r="AJ10" i="1"/>
  <c r="AI10" i="1"/>
  <c r="AG10" i="1"/>
  <c r="AF10" i="1"/>
  <c r="AD10" i="1"/>
  <c r="AC10" i="1"/>
  <c r="AA10" i="1"/>
  <c r="Z10" i="1"/>
  <c r="X10" i="1"/>
  <c r="W10" i="1"/>
  <c r="U10" i="1"/>
  <c r="K10" i="1"/>
  <c r="I10" i="1"/>
  <c r="BS9" i="1"/>
  <c r="BQ9" i="1"/>
  <c r="BP9" i="1"/>
  <c r="BN9" i="1"/>
  <c r="BM9" i="1"/>
  <c r="BK9" i="1"/>
  <c r="BJ9" i="1"/>
  <c r="BH9" i="1"/>
  <c r="BG9" i="1"/>
  <c r="BE9" i="1"/>
  <c r="BD9" i="1"/>
  <c r="BB9" i="1"/>
  <c r="BA9" i="1"/>
  <c r="AY9" i="1"/>
  <c r="AX9" i="1"/>
  <c r="AV9" i="1"/>
  <c r="AU9" i="1"/>
  <c r="AS9" i="1"/>
  <c r="AR9" i="1"/>
  <c r="AP9" i="1"/>
  <c r="AO9" i="1"/>
  <c r="AM9" i="1"/>
  <c r="AL9" i="1"/>
  <c r="AJ9" i="1"/>
  <c r="AI9" i="1"/>
  <c r="AG9" i="1"/>
  <c r="AF9" i="1"/>
  <c r="AD9" i="1"/>
  <c r="AC9" i="1"/>
  <c r="AA9" i="1"/>
  <c r="Z9" i="1"/>
  <c r="X9" i="1"/>
  <c r="U9" i="1"/>
  <c r="K9" i="1"/>
  <c r="I9" i="1"/>
  <c r="BS8" i="1"/>
  <c r="BQ8" i="1"/>
  <c r="BP8" i="1"/>
  <c r="BN8" i="1"/>
  <c r="BM8" i="1"/>
  <c r="BK8" i="1"/>
  <c r="BJ8" i="1"/>
  <c r="BH8" i="1"/>
  <c r="BG8" i="1"/>
  <c r="BE8" i="1"/>
  <c r="BD8" i="1"/>
  <c r="BB8" i="1"/>
  <c r="BA8" i="1"/>
  <c r="AY8" i="1"/>
  <c r="AX8" i="1"/>
  <c r="AV8" i="1"/>
  <c r="AU8" i="1"/>
  <c r="AS8" i="1"/>
  <c r="AR8" i="1"/>
  <c r="AP8" i="1"/>
  <c r="AO8" i="1"/>
  <c r="AM8" i="1"/>
  <c r="AL8" i="1"/>
  <c r="AJ8" i="1"/>
  <c r="AI8" i="1"/>
  <c r="AG8" i="1"/>
  <c r="AF8" i="1"/>
  <c r="AD8" i="1"/>
  <c r="AC8" i="1"/>
  <c r="AA8" i="1"/>
  <c r="Z8" i="1"/>
  <c r="X8" i="1"/>
  <c r="W8" i="1"/>
  <c r="U8" i="1"/>
  <c r="K8" i="1"/>
  <c r="I8" i="1"/>
  <c r="BS7" i="1"/>
  <c r="BQ7" i="1"/>
  <c r="BP7" i="1"/>
  <c r="BN7" i="1"/>
  <c r="BM7" i="1"/>
  <c r="BK7" i="1"/>
  <c r="BJ7" i="1"/>
  <c r="BH7" i="1"/>
  <c r="BG7" i="1"/>
  <c r="BE7" i="1"/>
  <c r="BD7" i="1"/>
  <c r="BB7" i="1"/>
  <c r="BA7" i="1"/>
  <c r="AY7" i="1"/>
  <c r="AX7" i="1"/>
  <c r="AV7" i="1"/>
  <c r="AU7" i="1"/>
  <c r="AS7" i="1"/>
  <c r="AR7" i="1"/>
  <c r="AP7" i="1"/>
  <c r="AO7" i="1"/>
  <c r="AM7" i="1"/>
  <c r="AL7" i="1"/>
  <c r="AJ7" i="1"/>
  <c r="AI7" i="1"/>
  <c r="AG7" i="1"/>
  <c r="AF7" i="1"/>
  <c r="AD7" i="1"/>
  <c r="AC7" i="1"/>
  <c r="AA7" i="1"/>
  <c r="Z7" i="1"/>
  <c r="X7" i="1"/>
  <c r="U7" i="1"/>
  <c r="K7" i="1"/>
  <c r="I7" i="1"/>
  <c r="BS6" i="1"/>
  <c r="BQ6" i="1"/>
  <c r="BP6" i="1"/>
  <c r="BN6" i="1"/>
  <c r="BM6" i="1"/>
  <c r="BK6" i="1"/>
  <c r="BJ6" i="1"/>
  <c r="BH6" i="1"/>
  <c r="BG6" i="1"/>
  <c r="BE6" i="1"/>
  <c r="BD6" i="1"/>
  <c r="BB6" i="1"/>
  <c r="BA6" i="1"/>
  <c r="AY6" i="1"/>
  <c r="AX6" i="1"/>
  <c r="AV6" i="1"/>
  <c r="AU6" i="1"/>
  <c r="AS6" i="1"/>
  <c r="AR6" i="1"/>
  <c r="AP6" i="1"/>
  <c r="AO6" i="1"/>
  <c r="AM6" i="1"/>
  <c r="AL6" i="1"/>
  <c r="AJ6" i="1"/>
  <c r="AI6" i="1"/>
  <c r="AG6" i="1"/>
  <c r="AF6" i="1"/>
  <c r="AD6" i="1"/>
  <c r="AC6" i="1"/>
  <c r="AA6" i="1"/>
  <c r="Z6" i="1"/>
  <c r="X6" i="1"/>
  <c r="W6" i="1"/>
  <c r="U6" i="1"/>
  <c r="K6" i="1"/>
  <c r="I6" i="1"/>
</calcChain>
</file>

<file path=xl/sharedStrings.xml><?xml version="1.0" encoding="utf-8"?>
<sst xmlns="http://schemas.openxmlformats.org/spreadsheetml/2006/main" count="647" uniqueCount="99">
  <si>
    <t>Conway Regional Rehabilitation Hospital</t>
  </si>
  <si>
    <t>Allowable Range per Insurance</t>
  </si>
  <si>
    <t>Commercial Insurances</t>
  </si>
  <si>
    <t>Medicare Advantage Plans</t>
  </si>
  <si>
    <t>CMG Severity Levels</t>
  </si>
  <si>
    <t>Average Length of Stay in days</t>
  </si>
  <si>
    <t xml:space="preserve"> Gross charges</t>
  </si>
  <si>
    <t>Discounted cash price</t>
  </si>
  <si>
    <t>Negotiated Minimum</t>
  </si>
  <si>
    <t>Negotiated Maximum</t>
  </si>
  <si>
    <t>Medicare Part A &amp; B</t>
  </si>
  <si>
    <t>Medicaid</t>
  </si>
  <si>
    <t>Aetna</t>
  </si>
  <si>
    <t>Ambetter/Centene</t>
  </si>
  <si>
    <t>Anthem/HealthLink</t>
  </si>
  <si>
    <t>Arkansas Total Care</t>
  </si>
  <si>
    <t>Blue Cross of Arkansas</t>
  </si>
  <si>
    <t>Cigna</t>
  </si>
  <si>
    <t>CoreSource/Trustmark</t>
  </si>
  <si>
    <t>Employee Health Choice</t>
  </si>
  <si>
    <t>Mercy/Coventry</t>
  </si>
  <si>
    <t>Municipal Health Benefit</t>
  </si>
  <si>
    <t>Qual Choice</t>
  </si>
  <si>
    <t>UnitedHealthcare</t>
  </si>
  <si>
    <t>Union Pacific</t>
  </si>
  <si>
    <t>Aetna Medicare Adv</t>
  </si>
  <si>
    <t>Allwell Medicare Adv</t>
  </si>
  <si>
    <t>Cigna Healthsprings/Tribute</t>
  </si>
  <si>
    <t>Humana Medicare</t>
  </si>
  <si>
    <t>Medipak Medicare Adv</t>
  </si>
  <si>
    <t>United Health Medicare Adv</t>
  </si>
  <si>
    <t>$1,227 per day/@day 26 add $600</t>
  </si>
  <si>
    <t>$850 per day</t>
  </si>
  <si>
    <t>$791 per day</t>
  </si>
  <si>
    <t>$1,203 per day</t>
  </si>
  <si>
    <t>$1,037 per day</t>
  </si>
  <si>
    <t>$830 per day</t>
  </si>
  <si>
    <t>$1,299 per day</t>
  </si>
  <si>
    <t>$1,000 per day</t>
  </si>
  <si>
    <t>80% of BC</t>
  </si>
  <si>
    <t>$1,265 per day</t>
  </si>
  <si>
    <t>$1,415 per day</t>
  </si>
  <si>
    <t>$989 per day</t>
  </si>
  <si>
    <t>$1,043 per day</t>
  </si>
  <si>
    <t>85% of BC</t>
  </si>
  <si>
    <t>103% MCR</t>
  </si>
  <si>
    <t>101% MCR</t>
  </si>
  <si>
    <t>100% MCR</t>
  </si>
  <si>
    <t>Stroke</t>
  </si>
  <si>
    <t>101-106</t>
  </si>
  <si>
    <t>up to</t>
  </si>
  <si>
    <t>Traumatic Brain Injury</t>
  </si>
  <si>
    <t>201-205</t>
  </si>
  <si>
    <t>Non-Traumatic Brain Injury</t>
  </si>
  <si>
    <t>301-305</t>
  </si>
  <si>
    <t>Traumatic Spinal Cord Injury</t>
  </si>
  <si>
    <t>401-407</t>
  </si>
  <si>
    <t>Non-Traumatic Spinal Cord Injury</t>
  </si>
  <si>
    <t>501-505</t>
  </si>
  <si>
    <t>Neurological</t>
  </si>
  <si>
    <t>601-604</t>
  </si>
  <si>
    <t>Fracture Lower Extremity</t>
  </si>
  <si>
    <t>701-704</t>
  </si>
  <si>
    <t>Replacement Lower Extremit</t>
  </si>
  <si>
    <t>801-805</t>
  </si>
  <si>
    <t>Orthopedic</t>
  </si>
  <si>
    <t>901-904</t>
  </si>
  <si>
    <t>Amputation Lower Extremity</t>
  </si>
  <si>
    <t>1001-1004</t>
  </si>
  <si>
    <t>Amputation Non-Lower Extremity</t>
  </si>
  <si>
    <t>1101-1103</t>
  </si>
  <si>
    <t>N/A</t>
  </si>
  <si>
    <t>Osteo Arthritis</t>
  </si>
  <si>
    <t>1201-1204</t>
  </si>
  <si>
    <t>Rheumatoid Arthritis</t>
  </si>
  <si>
    <t>1301-1305</t>
  </si>
  <si>
    <t>Cardiac</t>
  </si>
  <si>
    <t>1401-1404</t>
  </si>
  <si>
    <t>Pulmonary</t>
  </si>
  <si>
    <t>1501-1504</t>
  </si>
  <si>
    <t>Pain</t>
  </si>
  <si>
    <t>1601-1604</t>
  </si>
  <si>
    <t>Major Multiple Trauma,Non-Brain Spinal Cord Injury</t>
  </si>
  <si>
    <t>1701-1705</t>
  </si>
  <si>
    <t>Major Multiple Trauma w/Brain &amp; Spinal Cord Injury</t>
  </si>
  <si>
    <t>1801-1806</t>
  </si>
  <si>
    <t>Guillain-Barre Syndrome</t>
  </si>
  <si>
    <t>1901-1904</t>
  </si>
  <si>
    <t>Misc</t>
  </si>
  <si>
    <t>2001-2005</t>
  </si>
  <si>
    <t>Burns</t>
  </si>
  <si>
    <t>2101-2102, 5001, 5101-5104</t>
  </si>
  <si>
    <t>Gross charges definition</t>
  </si>
  <si>
    <t>Actual hospital charges, not the negotiated allowable amount an insurance company would reimburse.  Does not include any discounts such as self pay.</t>
  </si>
  <si>
    <t>Negotiated min-max definition</t>
  </si>
  <si>
    <t>The lowest to highest allowable amount negotiated with all insurance companies.</t>
  </si>
  <si>
    <t>The hospital charge for patients that do not have insurance (self-pay).  This does not include any financial assistance.  That is separate and must be applied for and approved.</t>
  </si>
  <si>
    <t>Allowable amount definition</t>
  </si>
  <si>
    <t xml:space="preserve">The amount insurance will pay the hospital less deductible, copay, and coinsurance.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</si>
</sst>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22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sz val="22"/>
      <color indexed="8"/>
      <name val="Calibri"/>
      <family val="2"/>
    </font>
    <font>
      <sz val="14"/>
      <color indexed="8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99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5">
    <xf numFmtId="0" fontId="0" fillId="0" borderId="0" xfId="0"/>
    <xf numFmtId="0" fontId="20" fillId="0" borderId="0" xfId="0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21" fillId="33" borderId="0" xfId="0" applyNumberFormat="1" applyFont="1" applyFill="1"/>
    <xf numFmtId="4" fontId="21" fillId="34" borderId="0" xfId="0" applyNumberFormat="1" applyFont="1" applyFill="1" applyAlignment="1">
      <alignment horizontal="left"/>
    </xf>
    <xf numFmtId="4" fontId="21" fillId="34" borderId="0" xfId="0" applyNumberFormat="1" applyFont="1" applyFill="1" applyAlignment="1">
      <alignment horizontal="center"/>
    </xf>
    <xf numFmtId="4" fontId="21" fillId="34" borderId="0" xfId="0" applyNumberFormat="1" applyFont="1" applyFill="1"/>
    <xf numFmtId="4" fontId="21" fillId="35" borderId="0" xfId="0" applyNumberFormat="1" applyFont="1" applyFill="1" applyAlignment="1"/>
    <xf numFmtId="0" fontId="0" fillId="0" borderId="0" xfId="0" applyFill="1" applyAlignment="1">
      <alignment horizontal="center"/>
    </xf>
    <xf numFmtId="9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/>
    <xf numFmtId="44" fontId="18" fillId="0" borderId="0" xfId="1" applyFont="1" applyFill="1"/>
    <xf numFmtId="165" fontId="18" fillId="0" borderId="0" xfId="1" applyNumberFormat="1" applyFont="1" applyFill="1" applyAlignment="1">
      <alignment horizontal="center"/>
    </xf>
    <xf numFmtId="165" fontId="0" fillId="0" borderId="0" xfId="0" applyNumberFormat="1" applyFill="1"/>
    <xf numFmtId="165" fontId="18" fillId="0" borderId="0" xfId="1" applyNumberFormat="1" applyFont="1" applyFill="1"/>
    <xf numFmtId="165" fontId="18" fillId="0" borderId="0" xfId="1" applyNumberFormat="1" applyFont="1" applyFill="1" applyAlignment="1"/>
    <xf numFmtId="165" fontId="18" fillId="0" borderId="0" xfId="1" applyNumberFormat="1" applyFont="1"/>
    <xf numFmtId="0" fontId="0" fillId="36" borderId="0" xfId="0" applyFill="1"/>
    <xf numFmtId="0" fontId="0" fillId="38" borderId="0" xfId="0" applyFill="1"/>
    <xf numFmtId="0" fontId="0" fillId="0" borderId="0" xfId="0" applyAlignment="1">
      <alignment horizontal="left"/>
    </xf>
    <xf numFmtId="0" fontId="0" fillId="37" borderId="0" xfId="0" applyFill="1"/>
    <xf numFmtId="0" fontId="0" fillId="33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19" fillId="0" borderId="0" xfId="0" applyFont="1" applyAlignment="1">
      <alignment horizontal="center"/>
    </xf>
    <xf numFmtId="4" fontId="21" fillId="33" borderId="0" xfId="0" applyNumberFormat="1" applyFont="1" applyFill="1"/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38" borderId="0" xfId="0" applyFill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32"/>
  <sheetViews>
    <sheetView tabSelected="1" zoomScale="13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5" sqref="A25"/>
    </sheetView>
  </sheetViews>
  <sheetFormatPr defaultRowHeight="15" customHeight="1" x14ac:dyDescent="0.25"/>
  <cols>
    <col min="1" max="1" width="48" bestFit="1" customWidth="1"/>
    <col min="2" max="2" width="26" customWidth="1"/>
    <col min="3" max="3" width="8.28515625" customWidth="1"/>
    <col min="4" max="4" width="9.7109375" customWidth="1"/>
    <col min="5" max="5" width="10" customWidth="1"/>
    <col min="6" max="6" width="12.28515625" bestFit="1" customWidth="1"/>
    <col min="7" max="7" width="8.7109375" customWidth="1"/>
    <col min="8" max="8" width="12.28515625" bestFit="1" customWidth="1"/>
    <col min="9" max="9" width="9.28515625" customWidth="1"/>
    <col min="10" max="10" width="8.85546875" customWidth="1"/>
    <col min="11" max="12" width="9.28515625" customWidth="1"/>
    <col min="13" max="13" width="6.7109375" customWidth="1"/>
    <col min="14" max="15" width="9.28515625" customWidth="1"/>
    <col min="16" max="16" width="6.7109375" customWidth="1"/>
    <col min="17" max="18" width="9.28515625" customWidth="1"/>
    <col min="19" max="19" width="6.7109375" customWidth="1"/>
    <col min="20" max="20" width="9.28515625" customWidth="1"/>
    <col min="21" max="21" width="10.7109375" customWidth="1"/>
    <col min="22" max="22" width="7.7109375" customWidth="1"/>
    <col min="23" max="23" width="10.7109375" customWidth="1"/>
    <col min="24" max="24" width="9.28515625" customWidth="1"/>
    <col min="25" max="25" width="6.7109375" customWidth="1"/>
    <col min="26" max="27" width="9.28515625" customWidth="1"/>
    <col min="28" max="28" width="6.7109375" customWidth="1"/>
    <col min="29" max="30" width="9.28515625" customWidth="1"/>
    <col min="31" max="31" width="6.7109375" customWidth="1"/>
    <col min="32" max="33" width="9.28515625" customWidth="1"/>
    <col min="34" max="34" width="6.7109375" customWidth="1"/>
    <col min="35" max="36" width="9.28515625" customWidth="1"/>
    <col min="37" max="37" width="6.7109375" customWidth="1"/>
    <col min="38" max="39" width="9.28515625" customWidth="1"/>
    <col min="40" max="40" width="6.7109375" customWidth="1"/>
    <col min="41" max="42" width="9.28515625" customWidth="1"/>
    <col min="43" max="43" width="6.7109375" customWidth="1"/>
    <col min="44" max="45" width="9.28515625" customWidth="1"/>
    <col min="46" max="46" width="6.7109375" customWidth="1"/>
    <col min="47" max="48" width="9.28515625" customWidth="1"/>
    <col min="49" max="49" width="6.7109375" customWidth="1"/>
    <col min="50" max="51" width="9.28515625" customWidth="1"/>
    <col min="52" max="52" width="6.7109375" customWidth="1"/>
    <col min="53" max="54" width="9.28515625" customWidth="1"/>
    <col min="55" max="55" width="6.7109375" customWidth="1"/>
    <col min="56" max="57" width="9.28515625" customWidth="1"/>
    <col min="58" max="58" width="6.7109375" customWidth="1"/>
    <col min="59" max="60" width="9.28515625" customWidth="1"/>
    <col min="61" max="61" width="6.7109375" customWidth="1"/>
    <col min="62" max="63" width="9.28515625" customWidth="1"/>
    <col min="64" max="64" width="6.7109375" customWidth="1"/>
    <col min="65" max="66" width="9.28515625" customWidth="1"/>
    <col min="67" max="67" width="6.7109375" customWidth="1"/>
    <col min="68" max="69" width="9.28515625" customWidth="1"/>
    <col min="70" max="70" width="6.7109375" customWidth="1"/>
    <col min="71" max="72" width="9.28515625" customWidth="1"/>
    <col min="73" max="73" width="6.7109375" customWidth="1"/>
    <col min="74" max="75" width="9.28515625" customWidth="1"/>
    <col min="76" max="76" width="6.7109375" customWidth="1"/>
    <col min="77" max="78" width="9.28515625" customWidth="1"/>
    <col min="79" max="79" width="6.7109375" customWidth="1"/>
    <col min="80" max="80" width="9.28515625" customWidth="1"/>
  </cols>
  <sheetData>
    <row r="1" spans="1:80" ht="28.5" customHeight="1" x14ac:dyDescent="0.45">
      <c r="A1" s="30" t="s">
        <v>0</v>
      </c>
      <c r="B1" s="30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2"/>
      <c r="BF1" s="2"/>
      <c r="BG1" s="2"/>
      <c r="BH1" s="2"/>
      <c r="BI1" s="2"/>
      <c r="BJ1" s="2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</row>
    <row r="2" spans="1:80" ht="28.5" customHeight="1" x14ac:dyDescent="0.45">
      <c r="A2" s="30"/>
      <c r="B2" s="30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4" t="s">
        <v>1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31"/>
      <c r="BF2" s="31"/>
      <c r="BG2" s="31"/>
      <c r="BH2" s="31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</row>
    <row r="3" spans="1:80" ht="18.75" customHeight="1" x14ac:dyDescent="0.3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3"/>
      <c r="T3" s="3"/>
      <c r="U3" s="3"/>
      <c r="V3" s="3"/>
      <c r="W3" s="3"/>
      <c r="X3" s="5" t="s">
        <v>2</v>
      </c>
      <c r="Y3" s="5"/>
      <c r="Z3" s="5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8" t="s">
        <v>3</v>
      </c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</row>
    <row r="4" spans="1:80" ht="15" customHeight="1" x14ac:dyDescent="0.25">
      <c r="B4" s="2" t="s">
        <v>4</v>
      </c>
      <c r="C4" s="24" t="s">
        <v>5</v>
      </c>
      <c r="D4" s="24"/>
      <c r="E4" s="24"/>
      <c r="F4" s="32" t="s">
        <v>6</v>
      </c>
      <c r="G4" s="32"/>
      <c r="H4" s="32"/>
      <c r="I4" s="33" t="s">
        <v>7</v>
      </c>
      <c r="J4" s="33"/>
      <c r="K4" s="33"/>
      <c r="L4" s="34" t="s">
        <v>8</v>
      </c>
      <c r="M4" s="34"/>
      <c r="N4" s="34"/>
      <c r="O4" s="34" t="s">
        <v>9</v>
      </c>
      <c r="P4" s="34"/>
      <c r="Q4" s="34"/>
      <c r="R4" s="26" t="s">
        <v>10</v>
      </c>
      <c r="S4" s="26"/>
      <c r="T4" s="26"/>
      <c r="U4" s="26" t="s">
        <v>11</v>
      </c>
      <c r="V4" s="26"/>
      <c r="W4" s="26"/>
      <c r="X4" s="26" t="s">
        <v>12</v>
      </c>
      <c r="Y4" s="26"/>
      <c r="Z4" s="26"/>
      <c r="AA4" s="24" t="s">
        <v>13</v>
      </c>
      <c r="AB4" s="24"/>
      <c r="AC4" s="24"/>
      <c r="AD4" s="26" t="s">
        <v>14</v>
      </c>
      <c r="AE4" s="26"/>
      <c r="AF4" s="26"/>
      <c r="AG4" s="24" t="s">
        <v>15</v>
      </c>
      <c r="AH4" s="24"/>
      <c r="AI4" s="24"/>
      <c r="AJ4" s="26" t="s">
        <v>16</v>
      </c>
      <c r="AK4" s="26"/>
      <c r="AL4" s="26"/>
      <c r="AM4" s="24" t="s">
        <v>17</v>
      </c>
      <c r="AN4" s="24"/>
      <c r="AO4" s="24"/>
      <c r="AP4" s="26" t="s">
        <v>18</v>
      </c>
      <c r="AQ4" s="26"/>
      <c r="AR4" s="26"/>
      <c r="AS4" s="26" t="s">
        <v>19</v>
      </c>
      <c r="AT4" s="26"/>
      <c r="AU4" s="26"/>
      <c r="AV4" s="24" t="s">
        <v>20</v>
      </c>
      <c r="AW4" s="24"/>
      <c r="AX4" s="24"/>
      <c r="AY4" s="24" t="s">
        <v>21</v>
      </c>
      <c r="AZ4" s="24"/>
      <c r="BA4" s="24"/>
      <c r="BB4" s="24" t="s">
        <v>22</v>
      </c>
      <c r="BC4" s="24"/>
      <c r="BD4" s="24"/>
      <c r="BE4" s="24" t="s">
        <v>23</v>
      </c>
      <c r="BF4" s="24"/>
      <c r="BG4" s="24"/>
      <c r="BH4" s="24" t="s">
        <v>24</v>
      </c>
      <c r="BI4" s="24"/>
      <c r="BJ4" s="24"/>
      <c r="BK4" s="24" t="s">
        <v>25</v>
      </c>
      <c r="BL4" s="24"/>
      <c r="BM4" s="24"/>
      <c r="BN4" s="24" t="s">
        <v>26</v>
      </c>
      <c r="BO4" s="24"/>
      <c r="BP4" s="24"/>
      <c r="BQ4" s="24" t="s">
        <v>27</v>
      </c>
      <c r="BR4" s="24"/>
      <c r="BS4" s="24"/>
      <c r="BT4" s="24" t="s">
        <v>28</v>
      </c>
      <c r="BU4" s="24"/>
      <c r="BV4" s="24"/>
      <c r="BW4" s="24" t="s">
        <v>29</v>
      </c>
      <c r="BX4" s="24"/>
      <c r="BY4" s="24"/>
      <c r="BZ4" s="24" t="s">
        <v>30</v>
      </c>
      <c r="CA4" s="24"/>
      <c r="CB4" s="24"/>
    </row>
    <row r="5" spans="1:80" ht="15" hidden="1" customHeight="1" x14ac:dyDescent="0.25">
      <c r="B5" s="2"/>
      <c r="C5" s="2"/>
      <c r="D5" s="2"/>
      <c r="E5" s="2"/>
      <c r="F5" s="9"/>
      <c r="G5" s="9"/>
      <c r="H5" s="9"/>
      <c r="I5" s="9"/>
      <c r="J5" s="10">
        <v>0.52</v>
      </c>
      <c r="K5" s="9"/>
      <c r="L5" s="9"/>
      <c r="M5" s="9"/>
      <c r="N5" s="9"/>
      <c r="O5" s="9"/>
      <c r="P5" s="9"/>
      <c r="Q5" s="9"/>
      <c r="R5" s="11"/>
      <c r="S5" s="11"/>
      <c r="T5" s="11"/>
      <c r="U5" s="27" t="s">
        <v>31</v>
      </c>
      <c r="V5" s="27"/>
      <c r="W5" s="27"/>
      <c r="X5" s="24" t="s">
        <v>32</v>
      </c>
      <c r="Y5" s="24"/>
      <c r="Z5" s="24"/>
      <c r="AA5" s="28" t="s">
        <v>33</v>
      </c>
      <c r="AB5" s="28"/>
      <c r="AC5" s="28"/>
      <c r="AD5" s="24" t="s">
        <v>34</v>
      </c>
      <c r="AE5" s="24"/>
      <c r="AF5" s="24"/>
      <c r="AG5" s="24" t="s">
        <v>35</v>
      </c>
      <c r="AH5" s="24"/>
      <c r="AI5" s="24"/>
      <c r="AJ5" s="29" t="s">
        <v>36</v>
      </c>
      <c r="AK5" s="29"/>
      <c r="AL5" s="29"/>
      <c r="AM5" s="24" t="s">
        <v>37</v>
      </c>
      <c r="AN5" s="24"/>
      <c r="AO5" s="24"/>
      <c r="AP5" s="24" t="s">
        <v>38</v>
      </c>
      <c r="AQ5" s="24"/>
      <c r="AR5" s="24"/>
      <c r="AS5" s="26" t="s">
        <v>39</v>
      </c>
      <c r="AT5" s="26"/>
      <c r="AU5" s="26"/>
      <c r="AV5" s="24" t="s">
        <v>40</v>
      </c>
      <c r="AW5" s="24"/>
      <c r="AX5" s="24"/>
      <c r="AY5" s="24" t="s">
        <v>41</v>
      </c>
      <c r="AZ5" s="24"/>
      <c r="BA5" s="24"/>
      <c r="BB5" s="24" t="s">
        <v>42</v>
      </c>
      <c r="BC5" s="24"/>
      <c r="BD5" s="24"/>
      <c r="BE5" s="24" t="s">
        <v>43</v>
      </c>
      <c r="BF5" s="24"/>
      <c r="BG5" s="24"/>
      <c r="BH5" s="24" t="s">
        <v>44</v>
      </c>
      <c r="BI5" s="24"/>
      <c r="BJ5" s="24"/>
      <c r="BK5" s="24" t="s">
        <v>45</v>
      </c>
      <c r="BL5" s="24"/>
      <c r="BM5" s="24"/>
      <c r="BN5" s="24" t="s">
        <v>46</v>
      </c>
      <c r="BO5" s="24"/>
      <c r="BP5" s="24"/>
      <c r="BQ5" s="24" t="s">
        <v>46</v>
      </c>
      <c r="BR5" s="24"/>
      <c r="BS5" s="24"/>
      <c r="BT5" s="24" t="s">
        <v>47</v>
      </c>
      <c r="BU5" s="24"/>
      <c r="BV5" s="24"/>
      <c r="BW5" s="24" t="s">
        <v>47</v>
      </c>
      <c r="BX5" s="24"/>
      <c r="BY5" s="24"/>
      <c r="BZ5" s="24" t="s">
        <v>47</v>
      </c>
      <c r="CA5" s="24"/>
      <c r="CB5" s="24"/>
    </row>
    <row r="6" spans="1:80" s="12" customFormat="1" ht="15" customHeight="1" x14ac:dyDescent="0.25">
      <c r="A6" s="12" t="s">
        <v>48</v>
      </c>
      <c r="B6" s="9" t="s">
        <v>49</v>
      </c>
      <c r="C6" s="9">
        <v>9</v>
      </c>
      <c r="D6" s="9" t="s">
        <v>50</v>
      </c>
      <c r="E6" s="9">
        <v>26</v>
      </c>
      <c r="F6" s="13">
        <v>9625.5400000000009</v>
      </c>
      <c r="G6" s="9" t="s">
        <v>50</v>
      </c>
      <c r="H6" s="13">
        <v>98497.27</v>
      </c>
      <c r="I6" s="14">
        <f t="shared" ref="I6:I15" si="0">SUM(F6*0.48)</f>
        <v>4620.2592000000004</v>
      </c>
      <c r="J6" s="9" t="s">
        <v>50</v>
      </c>
      <c r="K6" s="14">
        <f t="shared" ref="K6:K15" si="1">SUM(H6*0.48)</f>
        <v>47278.689599999998</v>
      </c>
      <c r="L6" s="14">
        <v>7119</v>
      </c>
      <c r="M6" s="9" t="s">
        <v>50</v>
      </c>
      <c r="N6" s="14">
        <v>20566</v>
      </c>
      <c r="O6" s="14">
        <v>12735</v>
      </c>
      <c r="P6" s="9" t="s">
        <v>50</v>
      </c>
      <c r="Q6" s="14">
        <v>83723</v>
      </c>
      <c r="R6" s="14">
        <v>12066.4</v>
      </c>
      <c r="S6" s="9" t="s">
        <v>50</v>
      </c>
      <c r="T6" s="14">
        <v>46525.65</v>
      </c>
      <c r="U6" s="15">
        <f t="shared" ref="U6:U26" si="2">SUM(C6*1227)</f>
        <v>11043</v>
      </c>
      <c r="V6" s="9" t="s">
        <v>50</v>
      </c>
      <c r="W6" s="16">
        <f>SUM(E6*1227)</f>
        <v>31902</v>
      </c>
      <c r="X6" s="16">
        <f t="shared" ref="X6:X26" si="3">SUM(C6*850)</f>
        <v>7650</v>
      </c>
      <c r="Y6" s="9" t="s">
        <v>50</v>
      </c>
      <c r="Z6" s="16">
        <f t="shared" ref="Z6:Z26" si="4">SUM(E6*850)</f>
        <v>22100</v>
      </c>
      <c r="AA6" s="16">
        <f t="shared" ref="AA6:AA26" si="5">SUM(C6*791)</f>
        <v>7119</v>
      </c>
      <c r="AB6" s="9" t="s">
        <v>50</v>
      </c>
      <c r="AC6" s="16">
        <f t="shared" ref="AC6:AC26" si="6">SUM(E6*791)</f>
        <v>20566</v>
      </c>
      <c r="AD6" s="16">
        <f t="shared" ref="AD6:AD26" si="7">SUM(C6*1203)</f>
        <v>10827</v>
      </c>
      <c r="AE6" s="9" t="s">
        <v>50</v>
      </c>
      <c r="AF6" s="16">
        <f t="shared" ref="AF6:AF26" si="8">SUM(E6*1203)</f>
        <v>31278</v>
      </c>
      <c r="AG6" s="16">
        <f t="shared" ref="AG6:AG26" si="9">SUM(C6*1037)</f>
        <v>9333</v>
      </c>
      <c r="AH6" s="9" t="s">
        <v>50</v>
      </c>
      <c r="AI6" s="16">
        <f t="shared" ref="AI6:AI26" si="10">SUM(E6*1037)</f>
        <v>26962</v>
      </c>
      <c r="AJ6" s="16">
        <f t="shared" ref="AJ6:AJ26" si="11">SUM(C6*830)</f>
        <v>7470</v>
      </c>
      <c r="AK6" s="9" t="s">
        <v>50</v>
      </c>
      <c r="AL6" s="16">
        <f t="shared" ref="AL6:AL26" si="12">SUM(E6*830)</f>
        <v>21580</v>
      </c>
      <c r="AM6" s="16">
        <f t="shared" ref="AM6:AM26" si="13">SUM(C6*1299)</f>
        <v>11691</v>
      </c>
      <c r="AN6" s="9" t="s">
        <v>50</v>
      </c>
      <c r="AO6" s="16">
        <f t="shared" ref="AO6:AO26" si="14">SUM(E6*1299)</f>
        <v>33774</v>
      </c>
      <c r="AP6" s="16">
        <f t="shared" ref="AP6:AP26" si="15">SUM(C6*1000)</f>
        <v>9000</v>
      </c>
      <c r="AQ6" s="9" t="s">
        <v>50</v>
      </c>
      <c r="AR6" s="16">
        <f t="shared" ref="AR6:AR26" si="16">SUM(E6*1000)</f>
        <v>26000</v>
      </c>
      <c r="AS6" s="14">
        <f t="shared" ref="AS6:AS15" si="17">SUM(F6*0.8)</f>
        <v>7700.4320000000007</v>
      </c>
      <c r="AT6" s="9" t="s">
        <v>50</v>
      </c>
      <c r="AU6" s="14">
        <f t="shared" ref="AU6:AU15" si="18">SUM(H6*0.8)</f>
        <v>78797.816000000006</v>
      </c>
      <c r="AV6" s="16">
        <f t="shared" ref="AV6:AV26" si="19">SUM(C6*1265)</f>
        <v>11385</v>
      </c>
      <c r="AW6" s="14" t="s">
        <v>50</v>
      </c>
      <c r="AX6" s="16">
        <f t="shared" ref="AX6:AX26" si="20">SUM(E6*1265)</f>
        <v>32890</v>
      </c>
      <c r="AY6" s="16">
        <f t="shared" ref="AY6:AY26" si="21">SUM(C6*1415)</f>
        <v>12735</v>
      </c>
      <c r="AZ6" s="14" t="s">
        <v>50</v>
      </c>
      <c r="BA6" s="16">
        <f t="shared" ref="BA6:BA26" si="22">SUM(E6*1415)</f>
        <v>36790</v>
      </c>
      <c r="BB6" s="16">
        <f t="shared" ref="BB6:BB26" si="23">SUM(C6*989)</f>
        <v>8901</v>
      </c>
      <c r="BC6" s="14" t="s">
        <v>50</v>
      </c>
      <c r="BD6" s="16">
        <f t="shared" ref="BD6:BD26" si="24">SUM(E6*989)</f>
        <v>25714</v>
      </c>
      <c r="BE6" s="16">
        <f t="shared" ref="BE6:BE26" si="25">SUM(C6*1043)</f>
        <v>9387</v>
      </c>
      <c r="BF6" s="14" t="s">
        <v>50</v>
      </c>
      <c r="BG6" s="16">
        <f t="shared" ref="BG6:BG26" si="26">SUM(E6*1043)</f>
        <v>27118</v>
      </c>
      <c r="BH6" s="14">
        <f t="shared" ref="BH6:BH15" si="27">SUM(F6*0.85)</f>
        <v>8181.7090000000007</v>
      </c>
      <c r="BI6" s="9" t="s">
        <v>50</v>
      </c>
      <c r="BJ6" s="14">
        <f t="shared" ref="BJ6:BJ15" si="28">SUM(H6*0.85)</f>
        <v>83722.679499999998</v>
      </c>
      <c r="BK6" s="14">
        <f t="shared" ref="BK6:BK26" si="29">SUM(R6*1.03)</f>
        <v>12428.392</v>
      </c>
      <c r="BL6" s="9" t="s">
        <v>50</v>
      </c>
      <c r="BM6" s="14">
        <f t="shared" ref="BM6:BM26" si="30">SUM(T6*1.03)</f>
        <v>47921.419500000004</v>
      </c>
      <c r="BN6" s="14">
        <f t="shared" ref="BN6:BN26" si="31">SUM(R6*1.01)</f>
        <v>12187.064</v>
      </c>
      <c r="BO6" s="9" t="s">
        <v>50</v>
      </c>
      <c r="BP6" s="14">
        <f t="shared" ref="BP6:BP26" si="32">SUM(T6*1.01)</f>
        <v>46990.906500000005</v>
      </c>
      <c r="BQ6" s="14">
        <f t="shared" ref="BQ6:BQ26" si="33">SUM(R6*1.01)</f>
        <v>12187.064</v>
      </c>
      <c r="BR6" s="9" t="s">
        <v>50</v>
      </c>
      <c r="BS6" s="14">
        <f t="shared" ref="BS6:BS26" si="34">SUM(T6*1.01)</f>
        <v>46990.906500000005</v>
      </c>
      <c r="BT6" s="14">
        <v>12066.4</v>
      </c>
      <c r="BU6" s="9" t="s">
        <v>50</v>
      </c>
      <c r="BV6" s="14">
        <v>46525.65</v>
      </c>
      <c r="BW6" s="14">
        <v>12066.4</v>
      </c>
      <c r="BX6" s="9" t="s">
        <v>50</v>
      </c>
      <c r="BY6" s="14">
        <v>46525.65</v>
      </c>
      <c r="BZ6" s="14">
        <v>12066.4</v>
      </c>
      <c r="CA6" s="9" t="s">
        <v>50</v>
      </c>
      <c r="CB6" s="14">
        <v>46525.65</v>
      </c>
    </row>
    <row r="7" spans="1:80" s="12" customFormat="1" ht="14.25" customHeight="1" x14ac:dyDescent="0.25">
      <c r="A7" s="12" t="s">
        <v>51</v>
      </c>
      <c r="B7" s="9" t="s">
        <v>52</v>
      </c>
      <c r="C7" s="9">
        <v>9</v>
      </c>
      <c r="D7" s="9" t="s">
        <v>50</v>
      </c>
      <c r="E7" s="9">
        <v>28</v>
      </c>
      <c r="F7" s="13">
        <v>20671.830000000002</v>
      </c>
      <c r="G7" s="9" t="s">
        <v>50</v>
      </c>
      <c r="H7" s="13">
        <v>44816.94</v>
      </c>
      <c r="I7" s="14">
        <f t="shared" si="0"/>
        <v>9922.4784</v>
      </c>
      <c r="J7" s="9" t="s">
        <v>50</v>
      </c>
      <c r="K7" s="14">
        <f t="shared" si="1"/>
        <v>21512.1312</v>
      </c>
      <c r="L7" s="16">
        <v>7119</v>
      </c>
      <c r="M7" s="9" t="s">
        <v>50</v>
      </c>
      <c r="N7" s="16">
        <v>22148</v>
      </c>
      <c r="O7" s="16">
        <v>17571</v>
      </c>
      <c r="P7" s="9" t="s">
        <v>50</v>
      </c>
      <c r="Q7" s="16">
        <v>45098</v>
      </c>
      <c r="R7" s="14">
        <v>12451.99</v>
      </c>
      <c r="S7" s="9" t="s">
        <v>50</v>
      </c>
      <c r="T7" s="16">
        <v>43784.46</v>
      </c>
      <c r="U7" s="15">
        <f t="shared" si="2"/>
        <v>11043</v>
      </c>
      <c r="V7" s="9" t="s">
        <v>50</v>
      </c>
      <c r="W7" s="16">
        <v>32475</v>
      </c>
      <c r="X7" s="16">
        <f t="shared" si="3"/>
        <v>7650</v>
      </c>
      <c r="Y7" s="9" t="s">
        <v>50</v>
      </c>
      <c r="Z7" s="16">
        <f t="shared" si="4"/>
        <v>23800</v>
      </c>
      <c r="AA7" s="16">
        <f t="shared" si="5"/>
        <v>7119</v>
      </c>
      <c r="AB7" s="9" t="s">
        <v>50</v>
      </c>
      <c r="AC7" s="16">
        <f t="shared" si="6"/>
        <v>22148</v>
      </c>
      <c r="AD7" s="16">
        <f t="shared" si="7"/>
        <v>10827</v>
      </c>
      <c r="AE7" s="9" t="s">
        <v>50</v>
      </c>
      <c r="AF7" s="16">
        <f t="shared" si="8"/>
        <v>33684</v>
      </c>
      <c r="AG7" s="16">
        <f t="shared" si="9"/>
        <v>9333</v>
      </c>
      <c r="AH7" s="9" t="s">
        <v>50</v>
      </c>
      <c r="AI7" s="16">
        <f t="shared" si="10"/>
        <v>29036</v>
      </c>
      <c r="AJ7" s="16">
        <f t="shared" si="11"/>
        <v>7470</v>
      </c>
      <c r="AK7" s="9" t="s">
        <v>50</v>
      </c>
      <c r="AL7" s="16">
        <f t="shared" si="12"/>
        <v>23240</v>
      </c>
      <c r="AM7" s="16">
        <f t="shared" si="13"/>
        <v>11691</v>
      </c>
      <c r="AN7" s="9" t="s">
        <v>50</v>
      </c>
      <c r="AO7" s="16">
        <f t="shared" si="14"/>
        <v>36372</v>
      </c>
      <c r="AP7" s="16">
        <f t="shared" si="15"/>
        <v>9000</v>
      </c>
      <c r="AQ7" s="9" t="s">
        <v>50</v>
      </c>
      <c r="AR7" s="16">
        <f t="shared" si="16"/>
        <v>28000</v>
      </c>
      <c r="AS7" s="14">
        <f t="shared" si="17"/>
        <v>16537.464000000004</v>
      </c>
      <c r="AT7" s="9" t="s">
        <v>50</v>
      </c>
      <c r="AU7" s="14">
        <f t="shared" si="18"/>
        <v>35853.552000000003</v>
      </c>
      <c r="AV7" s="16">
        <f t="shared" si="19"/>
        <v>11385</v>
      </c>
      <c r="AW7" s="14" t="s">
        <v>50</v>
      </c>
      <c r="AX7" s="16">
        <f t="shared" si="20"/>
        <v>35420</v>
      </c>
      <c r="AY7" s="16">
        <f t="shared" si="21"/>
        <v>12735</v>
      </c>
      <c r="AZ7" s="14" t="s">
        <v>50</v>
      </c>
      <c r="BA7" s="16">
        <f t="shared" si="22"/>
        <v>39620</v>
      </c>
      <c r="BB7" s="16">
        <f t="shared" si="23"/>
        <v>8901</v>
      </c>
      <c r="BC7" s="14" t="s">
        <v>50</v>
      </c>
      <c r="BD7" s="16">
        <f t="shared" si="24"/>
        <v>27692</v>
      </c>
      <c r="BE7" s="16">
        <f t="shared" si="25"/>
        <v>9387</v>
      </c>
      <c r="BF7" s="14" t="s">
        <v>50</v>
      </c>
      <c r="BG7" s="16">
        <f t="shared" si="26"/>
        <v>29204</v>
      </c>
      <c r="BH7" s="14">
        <f t="shared" si="27"/>
        <v>17571.055500000002</v>
      </c>
      <c r="BI7" s="9" t="s">
        <v>50</v>
      </c>
      <c r="BJ7" s="14">
        <f t="shared" si="28"/>
        <v>38094.398999999998</v>
      </c>
      <c r="BK7" s="14">
        <f t="shared" si="29"/>
        <v>12825.5497</v>
      </c>
      <c r="BL7" s="9" t="s">
        <v>50</v>
      </c>
      <c r="BM7" s="14">
        <f t="shared" si="30"/>
        <v>45097.993800000004</v>
      </c>
      <c r="BN7" s="14">
        <f t="shared" si="31"/>
        <v>12576.509899999999</v>
      </c>
      <c r="BO7" s="9" t="s">
        <v>50</v>
      </c>
      <c r="BP7" s="14">
        <f t="shared" si="32"/>
        <v>44222.304600000003</v>
      </c>
      <c r="BQ7" s="14">
        <f t="shared" si="33"/>
        <v>12576.509899999999</v>
      </c>
      <c r="BR7" s="9" t="s">
        <v>50</v>
      </c>
      <c r="BS7" s="14">
        <f t="shared" si="34"/>
        <v>44222.304600000003</v>
      </c>
      <c r="BT7" s="14">
        <v>12451.99</v>
      </c>
      <c r="BU7" s="9" t="s">
        <v>50</v>
      </c>
      <c r="BV7" s="16">
        <v>43784.46</v>
      </c>
      <c r="BW7" s="14">
        <v>12451.99</v>
      </c>
      <c r="BX7" s="9" t="s">
        <v>50</v>
      </c>
      <c r="BY7" s="16">
        <v>43784.46</v>
      </c>
      <c r="BZ7" s="14">
        <v>12451.99</v>
      </c>
      <c r="CA7" s="9" t="s">
        <v>50</v>
      </c>
      <c r="CB7" s="16">
        <v>43784.46</v>
      </c>
    </row>
    <row r="8" spans="1:80" s="12" customFormat="1" ht="15" customHeight="1" x14ac:dyDescent="0.25">
      <c r="A8" s="12" t="s">
        <v>53</v>
      </c>
      <c r="B8" s="9" t="s">
        <v>54</v>
      </c>
      <c r="C8" s="9">
        <v>9</v>
      </c>
      <c r="D8" s="9" t="s">
        <v>50</v>
      </c>
      <c r="E8" s="9">
        <v>20</v>
      </c>
      <c r="F8" s="13">
        <v>21423.21</v>
      </c>
      <c r="G8" s="9" t="s">
        <v>50</v>
      </c>
      <c r="H8" s="13">
        <v>47271.68</v>
      </c>
      <c r="I8" s="14">
        <f t="shared" si="0"/>
        <v>10283.140799999999</v>
      </c>
      <c r="J8" s="9" t="s">
        <v>50</v>
      </c>
      <c r="K8" s="14">
        <f t="shared" si="1"/>
        <v>22690.4064</v>
      </c>
      <c r="L8" s="16">
        <v>7119</v>
      </c>
      <c r="M8" s="9" t="s">
        <v>50</v>
      </c>
      <c r="N8" s="16">
        <v>15820</v>
      </c>
      <c r="O8" s="16">
        <v>18210</v>
      </c>
      <c r="P8" s="9" t="s">
        <v>50</v>
      </c>
      <c r="Q8" s="16">
        <v>40181</v>
      </c>
      <c r="R8" s="14">
        <v>13475.88</v>
      </c>
      <c r="S8" s="9" t="s">
        <v>50</v>
      </c>
      <c r="T8" s="16">
        <v>38086.620000000003</v>
      </c>
      <c r="U8" s="15">
        <f t="shared" si="2"/>
        <v>11043</v>
      </c>
      <c r="V8" s="9" t="s">
        <v>50</v>
      </c>
      <c r="W8" s="16">
        <f>SUM(E8*1227)</f>
        <v>24540</v>
      </c>
      <c r="X8" s="16">
        <f t="shared" si="3"/>
        <v>7650</v>
      </c>
      <c r="Y8" s="9" t="s">
        <v>50</v>
      </c>
      <c r="Z8" s="16">
        <f t="shared" si="4"/>
        <v>17000</v>
      </c>
      <c r="AA8" s="16">
        <f t="shared" si="5"/>
        <v>7119</v>
      </c>
      <c r="AB8" s="9" t="s">
        <v>50</v>
      </c>
      <c r="AC8" s="16">
        <f t="shared" si="6"/>
        <v>15820</v>
      </c>
      <c r="AD8" s="16">
        <f t="shared" si="7"/>
        <v>10827</v>
      </c>
      <c r="AE8" s="9" t="s">
        <v>50</v>
      </c>
      <c r="AF8" s="16">
        <f t="shared" si="8"/>
        <v>24060</v>
      </c>
      <c r="AG8" s="16">
        <f t="shared" si="9"/>
        <v>9333</v>
      </c>
      <c r="AH8" s="9" t="s">
        <v>50</v>
      </c>
      <c r="AI8" s="16">
        <f t="shared" si="10"/>
        <v>20740</v>
      </c>
      <c r="AJ8" s="16">
        <f t="shared" si="11"/>
        <v>7470</v>
      </c>
      <c r="AK8" s="9" t="s">
        <v>50</v>
      </c>
      <c r="AL8" s="16">
        <f t="shared" si="12"/>
        <v>16600</v>
      </c>
      <c r="AM8" s="16">
        <f t="shared" si="13"/>
        <v>11691</v>
      </c>
      <c r="AN8" s="9" t="s">
        <v>50</v>
      </c>
      <c r="AO8" s="16">
        <f t="shared" si="14"/>
        <v>25980</v>
      </c>
      <c r="AP8" s="16">
        <f t="shared" si="15"/>
        <v>9000</v>
      </c>
      <c r="AQ8" s="9" t="s">
        <v>50</v>
      </c>
      <c r="AR8" s="16">
        <f t="shared" si="16"/>
        <v>20000</v>
      </c>
      <c r="AS8" s="14">
        <f t="shared" si="17"/>
        <v>17138.567999999999</v>
      </c>
      <c r="AT8" s="9" t="s">
        <v>50</v>
      </c>
      <c r="AU8" s="14">
        <f t="shared" si="18"/>
        <v>37817.344000000005</v>
      </c>
      <c r="AV8" s="16">
        <f t="shared" si="19"/>
        <v>11385</v>
      </c>
      <c r="AW8" s="14" t="s">
        <v>50</v>
      </c>
      <c r="AX8" s="16">
        <f t="shared" si="20"/>
        <v>25300</v>
      </c>
      <c r="AY8" s="16">
        <f t="shared" si="21"/>
        <v>12735</v>
      </c>
      <c r="AZ8" s="14" t="s">
        <v>50</v>
      </c>
      <c r="BA8" s="16">
        <f t="shared" si="22"/>
        <v>28300</v>
      </c>
      <c r="BB8" s="16">
        <f t="shared" si="23"/>
        <v>8901</v>
      </c>
      <c r="BC8" s="14" t="s">
        <v>50</v>
      </c>
      <c r="BD8" s="16">
        <f t="shared" si="24"/>
        <v>19780</v>
      </c>
      <c r="BE8" s="16">
        <f t="shared" si="25"/>
        <v>9387</v>
      </c>
      <c r="BF8" s="14" t="s">
        <v>50</v>
      </c>
      <c r="BG8" s="16">
        <f t="shared" si="26"/>
        <v>20860</v>
      </c>
      <c r="BH8" s="14">
        <f t="shared" si="27"/>
        <v>18209.728499999997</v>
      </c>
      <c r="BI8" s="9" t="s">
        <v>50</v>
      </c>
      <c r="BJ8" s="14">
        <f t="shared" si="28"/>
        <v>40180.928</v>
      </c>
      <c r="BK8" s="14">
        <f t="shared" si="29"/>
        <v>13880.1564</v>
      </c>
      <c r="BL8" s="9" t="s">
        <v>50</v>
      </c>
      <c r="BM8" s="14">
        <f t="shared" si="30"/>
        <v>39229.2186</v>
      </c>
      <c r="BN8" s="14">
        <f t="shared" si="31"/>
        <v>13610.638799999999</v>
      </c>
      <c r="BO8" s="9" t="s">
        <v>50</v>
      </c>
      <c r="BP8" s="14">
        <f t="shared" si="32"/>
        <v>38467.486199999999</v>
      </c>
      <c r="BQ8" s="14">
        <f t="shared" si="33"/>
        <v>13610.638799999999</v>
      </c>
      <c r="BR8" s="9" t="s">
        <v>50</v>
      </c>
      <c r="BS8" s="14">
        <f t="shared" si="34"/>
        <v>38467.486199999999</v>
      </c>
      <c r="BT8" s="14">
        <v>13475.88</v>
      </c>
      <c r="BU8" s="9" t="s">
        <v>50</v>
      </c>
      <c r="BV8" s="16">
        <v>38086.620000000003</v>
      </c>
      <c r="BW8" s="14">
        <v>13475.88</v>
      </c>
      <c r="BX8" s="9" t="s">
        <v>50</v>
      </c>
      <c r="BY8" s="16">
        <v>38086.620000000003</v>
      </c>
      <c r="BZ8" s="14">
        <v>13475.88</v>
      </c>
      <c r="CA8" s="9" t="s">
        <v>50</v>
      </c>
      <c r="CB8" s="16">
        <v>38086.620000000003</v>
      </c>
    </row>
    <row r="9" spans="1:80" s="12" customFormat="1" ht="15" customHeight="1" x14ac:dyDescent="0.25">
      <c r="A9" s="12" t="s">
        <v>55</v>
      </c>
      <c r="B9" s="9" t="s">
        <v>56</v>
      </c>
      <c r="C9" s="9">
        <v>11</v>
      </c>
      <c r="D9" s="9" t="s">
        <v>50</v>
      </c>
      <c r="E9" s="9">
        <v>47</v>
      </c>
      <c r="F9" s="13">
        <v>34485.19</v>
      </c>
      <c r="G9" s="9" t="s">
        <v>50</v>
      </c>
      <c r="H9" s="13">
        <v>54723.53</v>
      </c>
      <c r="I9" s="14">
        <f t="shared" si="0"/>
        <v>16552.891200000002</v>
      </c>
      <c r="J9" s="9" t="s">
        <v>50</v>
      </c>
      <c r="K9" s="14">
        <f t="shared" si="1"/>
        <v>26267.294399999999</v>
      </c>
      <c r="L9" s="16">
        <v>8701</v>
      </c>
      <c r="M9" s="9" t="s">
        <v>50</v>
      </c>
      <c r="N9" s="16">
        <v>37177</v>
      </c>
      <c r="O9" s="16">
        <v>29312</v>
      </c>
      <c r="P9" s="9" t="s">
        <v>50</v>
      </c>
      <c r="Q9" s="16">
        <v>71328</v>
      </c>
      <c r="R9" s="14">
        <v>15565.8</v>
      </c>
      <c r="S9" s="9" t="s">
        <v>50</v>
      </c>
      <c r="T9" s="16">
        <v>69250.61</v>
      </c>
      <c r="U9" s="15">
        <f t="shared" si="2"/>
        <v>13497</v>
      </c>
      <c r="V9" s="9" t="s">
        <v>50</v>
      </c>
      <c r="W9" s="16">
        <v>43875</v>
      </c>
      <c r="X9" s="16">
        <f t="shared" si="3"/>
        <v>9350</v>
      </c>
      <c r="Y9" s="9" t="s">
        <v>50</v>
      </c>
      <c r="Z9" s="16">
        <f t="shared" si="4"/>
        <v>39950</v>
      </c>
      <c r="AA9" s="16">
        <f t="shared" si="5"/>
        <v>8701</v>
      </c>
      <c r="AB9" s="9" t="s">
        <v>50</v>
      </c>
      <c r="AC9" s="16">
        <f t="shared" si="6"/>
        <v>37177</v>
      </c>
      <c r="AD9" s="16">
        <f t="shared" si="7"/>
        <v>13233</v>
      </c>
      <c r="AE9" s="9" t="s">
        <v>50</v>
      </c>
      <c r="AF9" s="16">
        <f t="shared" si="8"/>
        <v>56541</v>
      </c>
      <c r="AG9" s="16">
        <f t="shared" si="9"/>
        <v>11407</v>
      </c>
      <c r="AH9" s="9" t="s">
        <v>50</v>
      </c>
      <c r="AI9" s="16">
        <f t="shared" si="10"/>
        <v>48739</v>
      </c>
      <c r="AJ9" s="16">
        <f t="shared" si="11"/>
        <v>9130</v>
      </c>
      <c r="AK9" s="9" t="s">
        <v>50</v>
      </c>
      <c r="AL9" s="16">
        <f t="shared" si="12"/>
        <v>39010</v>
      </c>
      <c r="AM9" s="16">
        <f t="shared" si="13"/>
        <v>14289</v>
      </c>
      <c r="AN9" s="9" t="s">
        <v>50</v>
      </c>
      <c r="AO9" s="16">
        <f t="shared" si="14"/>
        <v>61053</v>
      </c>
      <c r="AP9" s="16">
        <f t="shared" si="15"/>
        <v>11000</v>
      </c>
      <c r="AQ9" s="9" t="s">
        <v>50</v>
      </c>
      <c r="AR9" s="16">
        <f t="shared" si="16"/>
        <v>47000</v>
      </c>
      <c r="AS9" s="14">
        <f t="shared" si="17"/>
        <v>27588.152000000002</v>
      </c>
      <c r="AT9" s="9" t="s">
        <v>50</v>
      </c>
      <c r="AU9" s="14">
        <f t="shared" si="18"/>
        <v>43778.824000000001</v>
      </c>
      <c r="AV9" s="16">
        <f t="shared" si="19"/>
        <v>13915</v>
      </c>
      <c r="AW9" s="14" t="s">
        <v>50</v>
      </c>
      <c r="AX9" s="16">
        <f t="shared" si="20"/>
        <v>59455</v>
      </c>
      <c r="AY9" s="16">
        <f t="shared" si="21"/>
        <v>15565</v>
      </c>
      <c r="AZ9" s="14" t="s">
        <v>50</v>
      </c>
      <c r="BA9" s="16">
        <f t="shared" si="22"/>
        <v>66505</v>
      </c>
      <c r="BB9" s="16">
        <f t="shared" si="23"/>
        <v>10879</v>
      </c>
      <c r="BC9" s="14" t="s">
        <v>50</v>
      </c>
      <c r="BD9" s="16">
        <f t="shared" si="24"/>
        <v>46483</v>
      </c>
      <c r="BE9" s="16">
        <f t="shared" si="25"/>
        <v>11473</v>
      </c>
      <c r="BF9" s="14" t="s">
        <v>50</v>
      </c>
      <c r="BG9" s="16">
        <f t="shared" si="26"/>
        <v>49021</v>
      </c>
      <c r="BH9" s="14">
        <f t="shared" si="27"/>
        <v>29312.411500000002</v>
      </c>
      <c r="BI9" s="9" t="s">
        <v>50</v>
      </c>
      <c r="BJ9" s="14">
        <f t="shared" si="28"/>
        <v>46515.000499999995</v>
      </c>
      <c r="BK9" s="14">
        <f t="shared" si="29"/>
        <v>16032.773999999999</v>
      </c>
      <c r="BL9" s="9" t="s">
        <v>50</v>
      </c>
      <c r="BM9" s="14">
        <f t="shared" si="30"/>
        <v>71328.128299999997</v>
      </c>
      <c r="BN9" s="14">
        <f t="shared" si="31"/>
        <v>15721.457999999999</v>
      </c>
      <c r="BO9" s="9" t="s">
        <v>50</v>
      </c>
      <c r="BP9" s="14">
        <f t="shared" si="32"/>
        <v>69943.116099999999</v>
      </c>
      <c r="BQ9" s="14">
        <f t="shared" si="33"/>
        <v>15721.457999999999</v>
      </c>
      <c r="BR9" s="9" t="s">
        <v>50</v>
      </c>
      <c r="BS9" s="14">
        <f t="shared" si="34"/>
        <v>69943.116099999999</v>
      </c>
      <c r="BT9" s="14">
        <v>15565.8</v>
      </c>
      <c r="BU9" s="9" t="s">
        <v>50</v>
      </c>
      <c r="BV9" s="16">
        <v>69250.61</v>
      </c>
      <c r="BW9" s="14">
        <v>15565.8</v>
      </c>
      <c r="BX9" s="9" t="s">
        <v>50</v>
      </c>
      <c r="BY9" s="16">
        <v>69250.61</v>
      </c>
      <c r="BZ9" s="14">
        <v>15565.8</v>
      </c>
      <c r="CA9" s="9" t="s">
        <v>50</v>
      </c>
      <c r="CB9" s="16">
        <v>69250.61</v>
      </c>
    </row>
    <row r="10" spans="1:80" s="12" customFormat="1" ht="15" customHeight="1" x14ac:dyDescent="0.25">
      <c r="A10" s="12" t="s">
        <v>57</v>
      </c>
      <c r="B10" s="9" t="s">
        <v>58</v>
      </c>
      <c r="C10" s="9">
        <v>10</v>
      </c>
      <c r="D10" s="9" t="s">
        <v>50</v>
      </c>
      <c r="E10" s="9">
        <v>26</v>
      </c>
      <c r="F10" s="13">
        <v>10998.98</v>
      </c>
      <c r="G10" s="9" t="s">
        <v>50</v>
      </c>
      <c r="H10" s="13">
        <v>42237.62</v>
      </c>
      <c r="I10" s="14">
        <f t="shared" si="0"/>
        <v>5279.5103999999992</v>
      </c>
      <c r="J10" s="9" t="s">
        <v>50</v>
      </c>
      <c r="K10" s="14">
        <f t="shared" si="1"/>
        <v>20274.0576</v>
      </c>
      <c r="L10" s="16">
        <v>7910</v>
      </c>
      <c r="M10" s="9" t="s">
        <v>50</v>
      </c>
      <c r="N10" s="16">
        <v>20566</v>
      </c>
      <c r="O10" s="16">
        <v>14362</v>
      </c>
      <c r="P10" s="9" t="s">
        <v>50</v>
      </c>
      <c r="Q10" s="16">
        <v>49530</v>
      </c>
      <c r="R10" s="14">
        <v>13944.08</v>
      </c>
      <c r="S10" s="9" t="s">
        <v>50</v>
      </c>
      <c r="T10" s="16">
        <v>48087.42</v>
      </c>
      <c r="U10" s="15">
        <f t="shared" si="2"/>
        <v>12270</v>
      </c>
      <c r="V10" s="9" t="s">
        <v>50</v>
      </c>
      <c r="W10" s="16">
        <f t="shared" ref="W10:W22" si="35">SUM(E10*1227)</f>
        <v>31902</v>
      </c>
      <c r="X10" s="16">
        <f t="shared" si="3"/>
        <v>8500</v>
      </c>
      <c r="Y10" s="9" t="s">
        <v>50</v>
      </c>
      <c r="Z10" s="16">
        <f t="shared" si="4"/>
        <v>22100</v>
      </c>
      <c r="AA10" s="16">
        <f t="shared" si="5"/>
        <v>7910</v>
      </c>
      <c r="AB10" s="9" t="s">
        <v>50</v>
      </c>
      <c r="AC10" s="16">
        <f t="shared" si="6"/>
        <v>20566</v>
      </c>
      <c r="AD10" s="16">
        <f t="shared" si="7"/>
        <v>12030</v>
      </c>
      <c r="AE10" s="9" t="s">
        <v>50</v>
      </c>
      <c r="AF10" s="16">
        <f t="shared" si="8"/>
        <v>31278</v>
      </c>
      <c r="AG10" s="16">
        <f t="shared" si="9"/>
        <v>10370</v>
      </c>
      <c r="AH10" s="9" t="s">
        <v>50</v>
      </c>
      <c r="AI10" s="16">
        <f t="shared" si="10"/>
        <v>26962</v>
      </c>
      <c r="AJ10" s="16">
        <f t="shared" si="11"/>
        <v>8300</v>
      </c>
      <c r="AK10" s="9" t="s">
        <v>50</v>
      </c>
      <c r="AL10" s="16">
        <f t="shared" si="12"/>
        <v>21580</v>
      </c>
      <c r="AM10" s="16">
        <f t="shared" si="13"/>
        <v>12990</v>
      </c>
      <c r="AN10" s="9" t="s">
        <v>50</v>
      </c>
      <c r="AO10" s="16">
        <f t="shared" si="14"/>
        <v>33774</v>
      </c>
      <c r="AP10" s="16">
        <f t="shared" si="15"/>
        <v>10000</v>
      </c>
      <c r="AQ10" s="9" t="s">
        <v>50</v>
      </c>
      <c r="AR10" s="16">
        <f t="shared" si="16"/>
        <v>26000</v>
      </c>
      <c r="AS10" s="14">
        <f t="shared" si="17"/>
        <v>8799.1839999999993</v>
      </c>
      <c r="AT10" s="9" t="s">
        <v>50</v>
      </c>
      <c r="AU10" s="14">
        <f t="shared" si="18"/>
        <v>33790.096000000005</v>
      </c>
      <c r="AV10" s="16">
        <f t="shared" si="19"/>
        <v>12650</v>
      </c>
      <c r="AW10" s="14" t="s">
        <v>50</v>
      </c>
      <c r="AX10" s="16">
        <f t="shared" si="20"/>
        <v>32890</v>
      </c>
      <c r="AY10" s="16">
        <f t="shared" si="21"/>
        <v>14150</v>
      </c>
      <c r="AZ10" s="14" t="s">
        <v>50</v>
      </c>
      <c r="BA10" s="16">
        <f t="shared" si="22"/>
        <v>36790</v>
      </c>
      <c r="BB10" s="16">
        <f t="shared" si="23"/>
        <v>9890</v>
      </c>
      <c r="BC10" s="14" t="s">
        <v>50</v>
      </c>
      <c r="BD10" s="16">
        <f t="shared" si="24"/>
        <v>25714</v>
      </c>
      <c r="BE10" s="16">
        <f t="shared" si="25"/>
        <v>10430</v>
      </c>
      <c r="BF10" s="14" t="s">
        <v>50</v>
      </c>
      <c r="BG10" s="16">
        <f t="shared" si="26"/>
        <v>27118</v>
      </c>
      <c r="BH10" s="14">
        <f t="shared" si="27"/>
        <v>9349.1329999999998</v>
      </c>
      <c r="BI10" s="9" t="s">
        <v>50</v>
      </c>
      <c r="BJ10" s="14">
        <f t="shared" si="28"/>
        <v>35901.976999999999</v>
      </c>
      <c r="BK10" s="14">
        <f t="shared" si="29"/>
        <v>14362.402400000001</v>
      </c>
      <c r="BL10" s="9" t="s">
        <v>50</v>
      </c>
      <c r="BM10" s="14">
        <f t="shared" si="30"/>
        <v>49530.042600000001</v>
      </c>
      <c r="BN10" s="14">
        <f t="shared" si="31"/>
        <v>14083.5208</v>
      </c>
      <c r="BO10" s="9" t="s">
        <v>50</v>
      </c>
      <c r="BP10" s="14">
        <f t="shared" si="32"/>
        <v>48568.294199999997</v>
      </c>
      <c r="BQ10" s="14">
        <f t="shared" si="33"/>
        <v>14083.5208</v>
      </c>
      <c r="BR10" s="9" t="s">
        <v>50</v>
      </c>
      <c r="BS10" s="14">
        <f t="shared" si="34"/>
        <v>48568.294199999997</v>
      </c>
      <c r="BT10" s="14">
        <v>13944.08</v>
      </c>
      <c r="BU10" s="9" t="s">
        <v>50</v>
      </c>
      <c r="BV10" s="16">
        <v>48087.42</v>
      </c>
      <c r="BW10" s="14">
        <v>13944.08</v>
      </c>
      <c r="BX10" s="9" t="s">
        <v>50</v>
      </c>
      <c r="BY10" s="16">
        <v>48087.42</v>
      </c>
      <c r="BZ10" s="14">
        <v>13944.08</v>
      </c>
      <c r="CA10" s="9" t="s">
        <v>50</v>
      </c>
      <c r="CB10" s="16">
        <v>48087.42</v>
      </c>
    </row>
    <row r="11" spans="1:80" s="12" customFormat="1" ht="15" customHeight="1" x14ac:dyDescent="0.25">
      <c r="A11" s="12" t="s">
        <v>59</v>
      </c>
      <c r="B11" s="9" t="s">
        <v>60</v>
      </c>
      <c r="C11" s="9">
        <v>10</v>
      </c>
      <c r="D11" s="9" t="s">
        <v>50</v>
      </c>
      <c r="E11" s="9">
        <v>20</v>
      </c>
      <c r="F11" s="13">
        <v>5573.78</v>
      </c>
      <c r="G11" s="9" t="s">
        <v>50</v>
      </c>
      <c r="H11" s="13">
        <v>51573.64</v>
      </c>
      <c r="I11" s="14">
        <f t="shared" si="0"/>
        <v>2675.4143999999997</v>
      </c>
      <c r="J11" s="9" t="s">
        <v>50</v>
      </c>
      <c r="K11" s="14">
        <f t="shared" si="1"/>
        <v>24755.3472</v>
      </c>
      <c r="L11" s="16">
        <v>4459</v>
      </c>
      <c r="M11" s="9" t="s">
        <v>50</v>
      </c>
      <c r="N11" s="16">
        <v>15820</v>
      </c>
      <c r="O11" s="16">
        <v>14172</v>
      </c>
      <c r="P11" s="9" t="s">
        <v>50</v>
      </c>
      <c r="Q11" s="16">
        <v>43838</v>
      </c>
      <c r="R11" s="14">
        <v>13759.4</v>
      </c>
      <c r="S11" s="9" t="s">
        <v>50</v>
      </c>
      <c r="T11" s="16">
        <v>40242.949999999997</v>
      </c>
      <c r="U11" s="15">
        <f t="shared" si="2"/>
        <v>12270</v>
      </c>
      <c r="V11" s="9" t="s">
        <v>50</v>
      </c>
      <c r="W11" s="16">
        <f t="shared" si="35"/>
        <v>24540</v>
      </c>
      <c r="X11" s="16">
        <f t="shared" si="3"/>
        <v>8500</v>
      </c>
      <c r="Y11" s="9" t="s">
        <v>50</v>
      </c>
      <c r="Z11" s="16">
        <f t="shared" si="4"/>
        <v>17000</v>
      </c>
      <c r="AA11" s="16">
        <f t="shared" si="5"/>
        <v>7910</v>
      </c>
      <c r="AB11" s="9" t="s">
        <v>50</v>
      </c>
      <c r="AC11" s="16">
        <f t="shared" si="6"/>
        <v>15820</v>
      </c>
      <c r="AD11" s="16">
        <f t="shared" si="7"/>
        <v>12030</v>
      </c>
      <c r="AE11" s="9" t="s">
        <v>50</v>
      </c>
      <c r="AF11" s="16">
        <f t="shared" si="8"/>
        <v>24060</v>
      </c>
      <c r="AG11" s="16">
        <f t="shared" si="9"/>
        <v>10370</v>
      </c>
      <c r="AH11" s="9" t="s">
        <v>50</v>
      </c>
      <c r="AI11" s="16">
        <f t="shared" si="10"/>
        <v>20740</v>
      </c>
      <c r="AJ11" s="16">
        <f t="shared" si="11"/>
        <v>8300</v>
      </c>
      <c r="AK11" s="9" t="s">
        <v>50</v>
      </c>
      <c r="AL11" s="16">
        <f t="shared" si="12"/>
        <v>16600</v>
      </c>
      <c r="AM11" s="16">
        <f t="shared" si="13"/>
        <v>12990</v>
      </c>
      <c r="AN11" s="9" t="s">
        <v>50</v>
      </c>
      <c r="AO11" s="16">
        <f t="shared" si="14"/>
        <v>25980</v>
      </c>
      <c r="AP11" s="16">
        <f t="shared" si="15"/>
        <v>10000</v>
      </c>
      <c r="AQ11" s="9" t="s">
        <v>50</v>
      </c>
      <c r="AR11" s="16">
        <f t="shared" si="16"/>
        <v>20000</v>
      </c>
      <c r="AS11" s="14">
        <f t="shared" si="17"/>
        <v>4459.0240000000003</v>
      </c>
      <c r="AT11" s="9" t="s">
        <v>50</v>
      </c>
      <c r="AU11" s="14">
        <f t="shared" si="18"/>
        <v>41258.912000000004</v>
      </c>
      <c r="AV11" s="16">
        <f t="shared" si="19"/>
        <v>12650</v>
      </c>
      <c r="AW11" s="14" t="s">
        <v>50</v>
      </c>
      <c r="AX11" s="16">
        <f t="shared" si="20"/>
        <v>25300</v>
      </c>
      <c r="AY11" s="16">
        <f t="shared" si="21"/>
        <v>14150</v>
      </c>
      <c r="AZ11" s="14" t="s">
        <v>50</v>
      </c>
      <c r="BA11" s="16">
        <f t="shared" si="22"/>
        <v>28300</v>
      </c>
      <c r="BB11" s="16">
        <f t="shared" si="23"/>
        <v>9890</v>
      </c>
      <c r="BC11" s="14" t="s">
        <v>50</v>
      </c>
      <c r="BD11" s="16">
        <f t="shared" si="24"/>
        <v>19780</v>
      </c>
      <c r="BE11" s="16">
        <f t="shared" si="25"/>
        <v>10430</v>
      </c>
      <c r="BF11" s="14" t="s">
        <v>50</v>
      </c>
      <c r="BG11" s="16">
        <f t="shared" si="26"/>
        <v>20860</v>
      </c>
      <c r="BH11" s="14">
        <f t="shared" si="27"/>
        <v>4737.7129999999997</v>
      </c>
      <c r="BI11" s="9" t="s">
        <v>50</v>
      </c>
      <c r="BJ11" s="14">
        <f t="shared" si="28"/>
        <v>43837.593999999997</v>
      </c>
      <c r="BK11" s="14">
        <f t="shared" si="29"/>
        <v>14172.182000000001</v>
      </c>
      <c r="BL11" s="9" t="s">
        <v>50</v>
      </c>
      <c r="BM11" s="14">
        <f t="shared" si="30"/>
        <v>41450.238499999999</v>
      </c>
      <c r="BN11" s="14">
        <f t="shared" si="31"/>
        <v>13896.994000000001</v>
      </c>
      <c r="BO11" s="9" t="s">
        <v>50</v>
      </c>
      <c r="BP11" s="14">
        <f t="shared" si="32"/>
        <v>40645.379499999995</v>
      </c>
      <c r="BQ11" s="14">
        <f t="shared" si="33"/>
        <v>13896.994000000001</v>
      </c>
      <c r="BR11" s="9" t="s">
        <v>50</v>
      </c>
      <c r="BS11" s="14">
        <f t="shared" si="34"/>
        <v>40645.379499999995</v>
      </c>
      <c r="BT11" s="14">
        <v>13759.4</v>
      </c>
      <c r="BU11" s="9" t="s">
        <v>50</v>
      </c>
      <c r="BV11" s="16">
        <v>40242.949999999997</v>
      </c>
      <c r="BW11" s="14">
        <v>13759.4</v>
      </c>
      <c r="BX11" s="9" t="s">
        <v>50</v>
      </c>
      <c r="BY11" s="16">
        <v>40242.949999999997</v>
      </c>
      <c r="BZ11" s="14">
        <v>13759.4</v>
      </c>
      <c r="CA11" s="9" t="s">
        <v>50</v>
      </c>
      <c r="CB11" s="16">
        <v>40242.949999999997</v>
      </c>
    </row>
    <row r="12" spans="1:80" s="12" customFormat="1" ht="15" customHeight="1" x14ac:dyDescent="0.25">
      <c r="A12" s="12" t="s">
        <v>61</v>
      </c>
      <c r="B12" s="9" t="s">
        <v>62</v>
      </c>
      <c r="C12" s="9">
        <v>10</v>
      </c>
      <c r="D12" s="9" t="s">
        <v>50</v>
      </c>
      <c r="E12" s="9">
        <v>19</v>
      </c>
      <c r="F12" s="13">
        <v>11520.57</v>
      </c>
      <c r="G12" s="9" t="s">
        <v>50</v>
      </c>
      <c r="H12" s="13">
        <v>59789.91</v>
      </c>
      <c r="I12" s="14">
        <f t="shared" si="0"/>
        <v>5529.8735999999999</v>
      </c>
      <c r="J12" s="9" t="s">
        <v>50</v>
      </c>
      <c r="K12" s="14">
        <f t="shared" si="1"/>
        <v>28699.156800000001</v>
      </c>
      <c r="L12" s="16">
        <v>7910</v>
      </c>
      <c r="M12" s="9" t="s">
        <v>50</v>
      </c>
      <c r="N12" s="16">
        <v>15029</v>
      </c>
      <c r="O12" s="16">
        <v>14214</v>
      </c>
      <c r="P12" s="9" t="s">
        <v>50</v>
      </c>
      <c r="Q12" s="16">
        <v>50821</v>
      </c>
      <c r="R12" s="14">
        <v>13799.9</v>
      </c>
      <c r="S12" s="9" t="s">
        <v>50</v>
      </c>
      <c r="T12" s="16">
        <v>37091.89</v>
      </c>
      <c r="U12" s="15">
        <f t="shared" si="2"/>
        <v>12270</v>
      </c>
      <c r="V12" s="9" t="s">
        <v>50</v>
      </c>
      <c r="W12" s="16">
        <f t="shared" si="35"/>
        <v>23313</v>
      </c>
      <c r="X12" s="16">
        <f t="shared" si="3"/>
        <v>8500</v>
      </c>
      <c r="Y12" s="9" t="s">
        <v>50</v>
      </c>
      <c r="Z12" s="16">
        <f t="shared" si="4"/>
        <v>16150</v>
      </c>
      <c r="AA12" s="16">
        <f t="shared" si="5"/>
        <v>7910</v>
      </c>
      <c r="AB12" s="9" t="s">
        <v>50</v>
      </c>
      <c r="AC12" s="16">
        <f t="shared" si="6"/>
        <v>15029</v>
      </c>
      <c r="AD12" s="16">
        <f t="shared" si="7"/>
        <v>12030</v>
      </c>
      <c r="AE12" s="9" t="s">
        <v>50</v>
      </c>
      <c r="AF12" s="16">
        <f t="shared" si="8"/>
        <v>22857</v>
      </c>
      <c r="AG12" s="16">
        <f t="shared" si="9"/>
        <v>10370</v>
      </c>
      <c r="AH12" s="9" t="s">
        <v>50</v>
      </c>
      <c r="AI12" s="16">
        <f t="shared" si="10"/>
        <v>19703</v>
      </c>
      <c r="AJ12" s="16">
        <f t="shared" si="11"/>
        <v>8300</v>
      </c>
      <c r="AK12" s="9" t="s">
        <v>50</v>
      </c>
      <c r="AL12" s="16">
        <f t="shared" si="12"/>
        <v>15770</v>
      </c>
      <c r="AM12" s="16">
        <f t="shared" si="13"/>
        <v>12990</v>
      </c>
      <c r="AN12" s="9" t="s">
        <v>50</v>
      </c>
      <c r="AO12" s="16">
        <f t="shared" si="14"/>
        <v>24681</v>
      </c>
      <c r="AP12" s="16">
        <f t="shared" si="15"/>
        <v>10000</v>
      </c>
      <c r="AQ12" s="9" t="s">
        <v>50</v>
      </c>
      <c r="AR12" s="16">
        <f t="shared" si="16"/>
        <v>19000</v>
      </c>
      <c r="AS12" s="14">
        <f t="shared" si="17"/>
        <v>9216.4560000000001</v>
      </c>
      <c r="AT12" s="9" t="s">
        <v>50</v>
      </c>
      <c r="AU12" s="14">
        <f t="shared" si="18"/>
        <v>47831.928000000007</v>
      </c>
      <c r="AV12" s="16">
        <f t="shared" si="19"/>
        <v>12650</v>
      </c>
      <c r="AW12" s="14" t="s">
        <v>50</v>
      </c>
      <c r="AX12" s="16">
        <f t="shared" si="20"/>
        <v>24035</v>
      </c>
      <c r="AY12" s="16">
        <f t="shared" si="21"/>
        <v>14150</v>
      </c>
      <c r="AZ12" s="14" t="s">
        <v>50</v>
      </c>
      <c r="BA12" s="16">
        <f t="shared" si="22"/>
        <v>26885</v>
      </c>
      <c r="BB12" s="16">
        <f t="shared" si="23"/>
        <v>9890</v>
      </c>
      <c r="BC12" s="14" t="s">
        <v>50</v>
      </c>
      <c r="BD12" s="16">
        <f t="shared" si="24"/>
        <v>18791</v>
      </c>
      <c r="BE12" s="16">
        <f t="shared" si="25"/>
        <v>10430</v>
      </c>
      <c r="BF12" s="14" t="s">
        <v>50</v>
      </c>
      <c r="BG12" s="16">
        <f t="shared" si="26"/>
        <v>19817</v>
      </c>
      <c r="BH12" s="14">
        <f t="shared" si="27"/>
        <v>9792.4844999999987</v>
      </c>
      <c r="BI12" s="9" t="s">
        <v>50</v>
      </c>
      <c r="BJ12" s="14">
        <f t="shared" si="28"/>
        <v>50821.423500000004</v>
      </c>
      <c r="BK12" s="14">
        <f t="shared" si="29"/>
        <v>14213.897000000001</v>
      </c>
      <c r="BL12" s="9" t="s">
        <v>50</v>
      </c>
      <c r="BM12" s="14">
        <f t="shared" si="30"/>
        <v>38204.646699999998</v>
      </c>
      <c r="BN12" s="14">
        <f t="shared" si="31"/>
        <v>13937.898999999999</v>
      </c>
      <c r="BO12" s="9" t="s">
        <v>50</v>
      </c>
      <c r="BP12" s="14">
        <f t="shared" si="32"/>
        <v>37462.808899999996</v>
      </c>
      <c r="BQ12" s="14">
        <f t="shared" si="33"/>
        <v>13937.898999999999</v>
      </c>
      <c r="BR12" s="9" t="s">
        <v>50</v>
      </c>
      <c r="BS12" s="14">
        <f t="shared" si="34"/>
        <v>37462.808899999996</v>
      </c>
      <c r="BT12" s="14">
        <v>13799.9</v>
      </c>
      <c r="BU12" s="9" t="s">
        <v>50</v>
      </c>
      <c r="BV12" s="16">
        <v>37091.89</v>
      </c>
      <c r="BW12" s="14">
        <v>13799.9</v>
      </c>
      <c r="BX12" s="9" t="s">
        <v>50</v>
      </c>
      <c r="BY12" s="16">
        <v>37091.89</v>
      </c>
      <c r="BZ12" s="14">
        <v>13799.9</v>
      </c>
      <c r="CA12" s="9" t="s">
        <v>50</v>
      </c>
      <c r="CB12" s="16">
        <v>37091.89</v>
      </c>
    </row>
    <row r="13" spans="1:80" s="12" customFormat="1" ht="15" customHeight="1" x14ac:dyDescent="0.25">
      <c r="A13" s="12" t="s">
        <v>63</v>
      </c>
      <c r="B13" s="9" t="s">
        <v>64</v>
      </c>
      <c r="C13" s="9">
        <v>9</v>
      </c>
      <c r="D13" s="9" t="s">
        <v>50</v>
      </c>
      <c r="E13" s="9">
        <v>16</v>
      </c>
      <c r="F13" s="13">
        <v>7047.98</v>
      </c>
      <c r="G13" s="9" t="s">
        <v>50</v>
      </c>
      <c r="H13" s="13">
        <v>30924.41</v>
      </c>
      <c r="I13" s="14">
        <f t="shared" si="0"/>
        <v>3383.0303999999996</v>
      </c>
      <c r="J13" s="9" t="s">
        <v>50</v>
      </c>
      <c r="K13" s="14">
        <f t="shared" si="1"/>
        <v>14843.7168</v>
      </c>
      <c r="L13" s="16">
        <v>5991</v>
      </c>
      <c r="M13" s="9" t="s">
        <v>50</v>
      </c>
      <c r="N13" s="16">
        <v>12656</v>
      </c>
      <c r="O13" s="16">
        <v>13341</v>
      </c>
      <c r="P13" s="9" t="s">
        <v>50</v>
      </c>
      <c r="Q13" s="16">
        <v>32755</v>
      </c>
      <c r="R13" s="14">
        <v>12952.59</v>
      </c>
      <c r="S13" s="9" t="s">
        <v>50</v>
      </c>
      <c r="T13" s="16">
        <v>31800.68</v>
      </c>
      <c r="U13" s="15">
        <f t="shared" si="2"/>
        <v>11043</v>
      </c>
      <c r="V13" s="9" t="s">
        <v>50</v>
      </c>
      <c r="W13" s="16">
        <f t="shared" si="35"/>
        <v>19632</v>
      </c>
      <c r="X13" s="16">
        <f t="shared" si="3"/>
        <v>7650</v>
      </c>
      <c r="Y13" s="9" t="s">
        <v>50</v>
      </c>
      <c r="Z13" s="16">
        <f t="shared" si="4"/>
        <v>13600</v>
      </c>
      <c r="AA13" s="16">
        <f t="shared" si="5"/>
        <v>7119</v>
      </c>
      <c r="AB13" s="9" t="s">
        <v>50</v>
      </c>
      <c r="AC13" s="16">
        <f t="shared" si="6"/>
        <v>12656</v>
      </c>
      <c r="AD13" s="16">
        <f t="shared" si="7"/>
        <v>10827</v>
      </c>
      <c r="AE13" s="9" t="s">
        <v>50</v>
      </c>
      <c r="AF13" s="16">
        <f t="shared" si="8"/>
        <v>19248</v>
      </c>
      <c r="AG13" s="16">
        <f t="shared" si="9"/>
        <v>9333</v>
      </c>
      <c r="AH13" s="9" t="s">
        <v>50</v>
      </c>
      <c r="AI13" s="16">
        <f t="shared" si="10"/>
        <v>16592</v>
      </c>
      <c r="AJ13" s="16">
        <f t="shared" si="11"/>
        <v>7470</v>
      </c>
      <c r="AK13" s="9" t="s">
        <v>50</v>
      </c>
      <c r="AL13" s="16">
        <f t="shared" si="12"/>
        <v>13280</v>
      </c>
      <c r="AM13" s="16">
        <f t="shared" si="13"/>
        <v>11691</v>
      </c>
      <c r="AN13" s="9" t="s">
        <v>50</v>
      </c>
      <c r="AO13" s="16">
        <f t="shared" si="14"/>
        <v>20784</v>
      </c>
      <c r="AP13" s="16">
        <f t="shared" si="15"/>
        <v>9000</v>
      </c>
      <c r="AQ13" s="9" t="s">
        <v>50</v>
      </c>
      <c r="AR13" s="16">
        <f t="shared" si="16"/>
        <v>16000</v>
      </c>
      <c r="AS13" s="14">
        <f t="shared" si="17"/>
        <v>5638.384</v>
      </c>
      <c r="AT13" s="9" t="s">
        <v>50</v>
      </c>
      <c r="AU13" s="14">
        <f t="shared" si="18"/>
        <v>24739.528000000002</v>
      </c>
      <c r="AV13" s="16">
        <f t="shared" si="19"/>
        <v>11385</v>
      </c>
      <c r="AW13" s="14" t="s">
        <v>50</v>
      </c>
      <c r="AX13" s="16">
        <f t="shared" si="20"/>
        <v>20240</v>
      </c>
      <c r="AY13" s="16">
        <f t="shared" si="21"/>
        <v>12735</v>
      </c>
      <c r="AZ13" s="14" t="s">
        <v>50</v>
      </c>
      <c r="BA13" s="16">
        <f t="shared" si="22"/>
        <v>22640</v>
      </c>
      <c r="BB13" s="16">
        <f t="shared" si="23"/>
        <v>8901</v>
      </c>
      <c r="BC13" s="14" t="s">
        <v>50</v>
      </c>
      <c r="BD13" s="16">
        <f t="shared" si="24"/>
        <v>15824</v>
      </c>
      <c r="BE13" s="16">
        <f t="shared" si="25"/>
        <v>9387</v>
      </c>
      <c r="BF13" s="14" t="s">
        <v>50</v>
      </c>
      <c r="BG13" s="16">
        <f t="shared" si="26"/>
        <v>16688</v>
      </c>
      <c r="BH13" s="14">
        <f t="shared" si="27"/>
        <v>5990.7829999999994</v>
      </c>
      <c r="BI13" s="9" t="s">
        <v>50</v>
      </c>
      <c r="BJ13" s="14">
        <f t="shared" si="28"/>
        <v>26285.748499999998</v>
      </c>
      <c r="BK13" s="14">
        <f t="shared" si="29"/>
        <v>13341.1677</v>
      </c>
      <c r="BL13" s="9" t="s">
        <v>50</v>
      </c>
      <c r="BM13" s="14">
        <f t="shared" si="30"/>
        <v>32754.700400000002</v>
      </c>
      <c r="BN13" s="14">
        <f t="shared" si="31"/>
        <v>13082.115900000001</v>
      </c>
      <c r="BO13" s="9" t="s">
        <v>50</v>
      </c>
      <c r="BP13" s="14">
        <f t="shared" si="32"/>
        <v>32118.686799999999</v>
      </c>
      <c r="BQ13" s="14">
        <f t="shared" si="33"/>
        <v>13082.115900000001</v>
      </c>
      <c r="BR13" s="9" t="s">
        <v>50</v>
      </c>
      <c r="BS13" s="14">
        <f t="shared" si="34"/>
        <v>32118.686799999999</v>
      </c>
      <c r="BT13" s="14">
        <v>12952.59</v>
      </c>
      <c r="BU13" s="9" t="s">
        <v>50</v>
      </c>
      <c r="BV13" s="16">
        <v>31800.68</v>
      </c>
      <c r="BW13" s="14">
        <v>12952.59</v>
      </c>
      <c r="BX13" s="9" t="s">
        <v>50</v>
      </c>
      <c r="BY13" s="16">
        <v>31800.68</v>
      </c>
      <c r="BZ13" s="14">
        <v>12952.59</v>
      </c>
      <c r="CA13" s="9" t="s">
        <v>50</v>
      </c>
      <c r="CB13" s="16">
        <v>31800.68</v>
      </c>
    </row>
    <row r="14" spans="1:80" s="12" customFormat="1" ht="15" customHeight="1" x14ac:dyDescent="0.25">
      <c r="A14" s="12" t="s">
        <v>65</v>
      </c>
      <c r="B14" s="9" t="s">
        <v>66</v>
      </c>
      <c r="C14" s="9">
        <v>9</v>
      </c>
      <c r="D14" s="9" t="s">
        <v>50</v>
      </c>
      <c r="E14" s="9">
        <v>17</v>
      </c>
      <c r="F14" s="13">
        <v>8023.41</v>
      </c>
      <c r="G14" s="9" t="s">
        <v>50</v>
      </c>
      <c r="H14" s="13">
        <v>31675.31</v>
      </c>
      <c r="I14" s="14">
        <f t="shared" si="0"/>
        <v>3851.2367999999997</v>
      </c>
      <c r="J14" s="9" t="s">
        <v>50</v>
      </c>
      <c r="K14" s="14">
        <f t="shared" si="1"/>
        <v>15204.148800000001</v>
      </c>
      <c r="L14" s="16">
        <v>6419</v>
      </c>
      <c r="M14" s="9" t="s">
        <v>50</v>
      </c>
      <c r="N14" s="16">
        <v>13447</v>
      </c>
      <c r="O14" s="16">
        <v>13757</v>
      </c>
      <c r="P14" s="9" t="s">
        <v>50</v>
      </c>
      <c r="Q14" s="16">
        <v>35194</v>
      </c>
      <c r="R14" s="14">
        <v>13355.99</v>
      </c>
      <c r="S14" s="9" t="s">
        <v>50</v>
      </c>
      <c r="T14" s="16">
        <v>34169.25</v>
      </c>
      <c r="U14" s="15">
        <f t="shared" si="2"/>
        <v>11043</v>
      </c>
      <c r="V14" s="9" t="s">
        <v>50</v>
      </c>
      <c r="W14" s="16">
        <f t="shared" si="35"/>
        <v>20859</v>
      </c>
      <c r="X14" s="16">
        <f t="shared" si="3"/>
        <v>7650</v>
      </c>
      <c r="Y14" s="9" t="s">
        <v>50</v>
      </c>
      <c r="Z14" s="16">
        <f t="shared" si="4"/>
        <v>14450</v>
      </c>
      <c r="AA14" s="16">
        <f t="shared" si="5"/>
        <v>7119</v>
      </c>
      <c r="AB14" s="9" t="s">
        <v>50</v>
      </c>
      <c r="AC14" s="16">
        <f t="shared" si="6"/>
        <v>13447</v>
      </c>
      <c r="AD14" s="16">
        <f t="shared" si="7"/>
        <v>10827</v>
      </c>
      <c r="AE14" s="9" t="s">
        <v>50</v>
      </c>
      <c r="AF14" s="16">
        <f t="shared" si="8"/>
        <v>20451</v>
      </c>
      <c r="AG14" s="16">
        <f t="shared" si="9"/>
        <v>9333</v>
      </c>
      <c r="AH14" s="9" t="s">
        <v>50</v>
      </c>
      <c r="AI14" s="16">
        <f t="shared" si="10"/>
        <v>17629</v>
      </c>
      <c r="AJ14" s="16">
        <f t="shared" si="11"/>
        <v>7470</v>
      </c>
      <c r="AK14" s="9" t="s">
        <v>50</v>
      </c>
      <c r="AL14" s="16">
        <f t="shared" si="12"/>
        <v>14110</v>
      </c>
      <c r="AM14" s="16">
        <f t="shared" si="13"/>
        <v>11691</v>
      </c>
      <c r="AN14" s="9" t="s">
        <v>50</v>
      </c>
      <c r="AO14" s="16">
        <f t="shared" si="14"/>
        <v>22083</v>
      </c>
      <c r="AP14" s="16">
        <f t="shared" si="15"/>
        <v>9000</v>
      </c>
      <c r="AQ14" s="9" t="s">
        <v>50</v>
      </c>
      <c r="AR14" s="16">
        <f t="shared" si="16"/>
        <v>17000</v>
      </c>
      <c r="AS14" s="14">
        <f t="shared" si="17"/>
        <v>6418.7280000000001</v>
      </c>
      <c r="AT14" s="9" t="s">
        <v>50</v>
      </c>
      <c r="AU14" s="14">
        <f t="shared" si="18"/>
        <v>25340.248000000003</v>
      </c>
      <c r="AV14" s="16">
        <f t="shared" si="19"/>
        <v>11385</v>
      </c>
      <c r="AW14" s="14" t="s">
        <v>50</v>
      </c>
      <c r="AX14" s="16">
        <f t="shared" si="20"/>
        <v>21505</v>
      </c>
      <c r="AY14" s="16">
        <f t="shared" si="21"/>
        <v>12735</v>
      </c>
      <c r="AZ14" s="14" t="s">
        <v>50</v>
      </c>
      <c r="BA14" s="16">
        <f t="shared" si="22"/>
        <v>24055</v>
      </c>
      <c r="BB14" s="16">
        <f t="shared" si="23"/>
        <v>8901</v>
      </c>
      <c r="BC14" s="14" t="s">
        <v>50</v>
      </c>
      <c r="BD14" s="16">
        <f t="shared" si="24"/>
        <v>16813</v>
      </c>
      <c r="BE14" s="16">
        <f t="shared" si="25"/>
        <v>9387</v>
      </c>
      <c r="BF14" s="14" t="s">
        <v>50</v>
      </c>
      <c r="BG14" s="16">
        <f t="shared" si="26"/>
        <v>17731</v>
      </c>
      <c r="BH14" s="14">
        <f t="shared" si="27"/>
        <v>6819.8984999999993</v>
      </c>
      <c r="BI14" s="9" t="s">
        <v>50</v>
      </c>
      <c r="BJ14" s="14">
        <f t="shared" si="28"/>
        <v>26924.013500000001</v>
      </c>
      <c r="BK14" s="14">
        <f t="shared" si="29"/>
        <v>13756.6697</v>
      </c>
      <c r="BL14" s="9" t="s">
        <v>50</v>
      </c>
      <c r="BM14" s="14">
        <f t="shared" si="30"/>
        <v>35194.327499999999</v>
      </c>
      <c r="BN14" s="14">
        <f t="shared" si="31"/>
        <v>13489.5499</v>
      </c>
      <c r="BO14" s="9" t="s">
        <v>50</v>
      </c>
      <c r="BP14" s="14">
        <f t="shared" si="32"/>
        <v>34510.942499999997</v>
      </c>
      <c r="BQ14" s="14">
        <f t="shared" si="33"/>
        <v>13489.5499</v>
      </c>
      <c r="BR14" s="9" t="s">
        <v>50</v>
      </c>
      <c r="BS14" s="14">
        <f t="shared" si="34"/>
        <v>34510.942499999997</v>
      </c>
      <c r="BT14" s="14">
        <v>13355.99</v>
      </c>
      <c r="BU14" s="9" t="s">
        <v>50</v>
      </c>
      <c r="BV14" s="16">
        <v>34169.25</v>
      </c>
      <c r="BW14" s="14">
        <v>13355.99</v>
      </c>
      <c r="BX14" s="9" t="s">
        <v>50</v>
      </c>
      <c r="BY14" s="16">
        <v>34169.25</v>
      </c>
      <c r="BZ14" s="14">
        <v>13355.99</v>
      </c>
      <c r="CA14" s="9" t="s">
        <v>50</v>
      </c>
      <c r="CB14" s="16">
        <v>34169.25</v>
      </c>
    </row>
    <row r="15" spans="1:80" s="12" customFormat="1" ht="15" customHeight="1" x14ac:dyDescent="0.25">
      <c r="A15" s="12" t="s">
        <v>67</v>
      </c>
      <c r="B15" s="9" t="s">
        <v>68</v>
      </c>
      <c r="C15" s="9">
        <v>10</v>
      </c>
      <c r="D15" s="9" t="s">
        <v>50</v>
      </c>
      <c r="E15" s="9">
        <v>20</v>
      </c>
      <c r="F15" s="13">
        <v>3183.4</v>
      </c>
      <c r="G15" s="9" t="s">
        <v>50</v>
      </c>
      <c r="H15" s="13">
        <v>34022.06</v>
      </c>
      <c r="I15" s="14">
        <f t="shared" si="0"/>
        <v>1528.0319999999999</v>
      </c>
      <c r="J15" s="9" t="s">
        <v>50</v>
      </c>
      <c r="K15" s="14">
        <f t="shared" si="1"/>
        <v>16330.588799999998</v>
      </c>
      <c r="L15" s="16">
        <v>2547</v>
      </c>
      <c r="M15" s="9" t="s">
        <v>50</v>
      </c>
      <c r="N15" s="16">
        <v>15820</v>
      </c>
      <c r="O15" s="16">
        <v>14169</v>
      </c>
      <c r="P15" s="9" t="s">
        <v>50</v>
      </c>
      <c r="Q15" s="16">
        <v>37606</v>
      </c>
      <c r="R15" s="14">
        <v>13756.16</v>
      </c>
      <c r="S15" s="9" t="s">
        <v>50</v>
      </c>
      <c r="T15" s="16">
        <v>36510.269999999997</v>
      </c>
      <c r="U15" s="15">
        <f t="shared" si="2"/>
        <v>12270</v>
      </c>
      <c r="V15" s="9" t="s">
        <v>50</v>
      </c>
      <c r="W15" s="16">
        <f t="shared" si="35"/>
        <v>24540</v>
      </c>
      <c r="X15" s="16">
        <f t="shared" si="3"/>
        <v>8500</v>
      </c>
      <c r="Y15" s="9" t="s">
        <v>50</v>
      </c>
      <c r="Z15" s="16">
        <f t="shared" si="4"/>
        <v>17000</v>
      </c>
      <c r="AA15" s="16">
        <f t="shared" si="5"/>
        <v>7910</v>
      </c>
      <c r="AB15" s="9" t="s">
        <v>50</v>
      </c>
      <c r="AC15" s="16">
        <f t="shared" si="6"/>
        <v>15820</v>
      </c>
      <c r="AD15" s="16">
        <f t="shared" si="7"/>
        <v>12030</v>
      </c>
      <c r="AE15" s="9" t="s">
        <v>50</v>
      </c>
      <c r="AF15" s="16">
        <f t="shared" si="8"/>
        <v>24060</v>
      </c>
      <c r="AG15" s="16">
        <f t="shared" si="9"/>
        <v>10370</v>
      </c>
      <c r="AH15" s="9" t="s">
        <v>50</v>
      </c>
      <c r="AI15" s="16">
        <f t="shared" si="10"/>
        <v>20740</v>
      </c>
      <c r="AJ15" s="16">
        <f t="shared" si="11"/>
        <v>8300</v>
      </c>
      <c r="AK15" s="9" t="s">
        <v>50</v>
      </c>
      <c r="AL15" s="16">
        <f t="shared" si="12"/>
        <v>16600</v>
      </c>
      <c r="AM15" s="16">
        <f t="shared" si="13"/>
        <v>12990</v>
      </c>
      <c r="AN15" s="9" t="s">
        <v>50</v>
      </c>
      <c r="AO15" s="16">
        <f t="shared" si="14"/>
        <v>25980</v>
      </c>
      <c r="AP15" s="16">
        <f t="shared" si="15"/>
        <v>10000</v>
      </c>
      <c r="AQ15" s="9" t="s">
        <v>50</v>
      </c>
      <c r="AR15" s="16">
        <f t="shared" si="16"/>
        <v>20000</v>
      </c>
      <c r="AS15" s="14">
        <f t="shared" si="17"/>
        <v>2546.7200000000003</v>
      </c>
      <c r="AT15" s="9" t="s">
        <v>50</v>
      </c>
      <c r="AU15" s="14">
        <f t="shared" si="18"/>
        <v>27217.648000000001</v>
      </c>
      <c r="AV15" s="16">
        <f t="shared" si="19"/>
        <v>12650</v>
      </c>
      <c r="AW15" s="14" t="s">
        <v>50</v>
      </c>
      <c r="AX15" s="16">
        <f t="shared" si="20"/>
        <v>25300</v>
      </c>
      <c r="AY15" s="16">
        <f t="shared" si="21"/>
        <v>14150</v>
      </c>
      <c r="AZ15" s="14" t="s">
        <v>50</v>
      </c>
      <c r="BA15" s="16">
        <f t="shared" si="22"/>
        <v>28300</v>
      </c>
      <c r="BB15" s="16">
        <f t="shared" si="23"/>
        <v>9890</v>
      </c>
      <c r="BC15" s="14" t="s">
        <v>50</v>
      </c>
      <c r="BD15" s="16">
        <f t="shared" si="24"/>
        <v>19780</v>
      </c>
      <c r="BE15" s="16">
        <f t="shared" si="25"/>
        <v>10430</v>
      </c>
      <c r="BF15" s="14" t="s">
        <v>50</v>
      </c>
      <c r="BG15" s="16">
        <f t="shared" si="26"/>
        <v>20860</v>
      </c>
      <c r="BH15" s="14">
        <f t="shared" si="27"/>
        <v>2705.89</v>
      </c>
      <c r="BI15" s="9" t="s">
        <v>50</v>
      </c>
      <c r="BJ15" s="14">
        <f t="shared" si="28"/>
        <v>28918.750999999997</v>
      </c>
      <c r="BK15" s="14">
        <f t="shared" si="29"/>
        <v>14168.844800000001</v>
      </c>
      <c r="BL15" s="9" t="s">
        <v>50</v>
      </c>
      <c r="BM15" s="14">
        <f t="shared" si="30"/>
        <v>37605.578099999999</v>
      </c>
      <c r="BN15" s="14">
        <f t="shared" si="31"/>
        <v>13893.721600000001</v>
      </c>
      <c r="BO15" s="9" t="s">
        <v>50</v>
      </c>
      <c r="BP15" s="14">
        <f t="shared" si="32"/>
        <v>36875.3727</v>
      </c>
      <c r="BQ15" s="14">
        <f t="shared" si="33"/>
        <v>13893.721600000001</v>
      </c>
      <c r="BR15" s="9" t="s">
        <v>50</v>
      </c>
      <c r="BS15" s="14">
        <f t="shared" si="34"/>
        <v>36875.3727</v>
      </c>
      <c r="BT15" s="14">
        <v>13756.16</v>
      </c>
      <c r="BU15" s="9" t="s">
        <v>50</v>
      </c>
      <c r="BV15" s="16">
        <v>36510.269999999997</v>
      </c>
      <c r="BW15" s="14">
        <v>13756.16</v>
      </c>
      <c r="BX15" s="9" t="s">
        <v>50</v>
      </c>
      <c r="BY15" s="16">
        <v>36510.269999999997</v>
      </c>
      <c r="BZ15" s="14">
        <v>13756.16</v>
      </c>
      <c r="CA15" s="9" t="s">
        <v>50</v>
      </c>
      <c r="CB15" s="16">
        <v>36510.269999999997</v>
      </c>
    </row>
    <row r="16" spans="1:80" s="12" customFormat="1" ht="15" customHeight="1" x14ac:dyDescent="0.25">
      <c r="A16" s="12" t="s">
        <v>69</v>
      </c>
      <c r="B16" s="9" t="s">
        <v>70</v>
      </c>
      <c r="C16" s="9">
        <v>11</v>
      </c>
      <c r="D16" s="9" t="s">
        <v>50</v>
      </c>
      <c r="E16" s="9">
        <v>19</v>
      </c>
      <c r="F16" s="17" t="s">
        <v>71</v>
      </c>
      <c r="G16" s="17"/>
      <c r="H16" s="17"/>
      <c r="I16" s="17" t="s">
        <v>71</v>
      </c>
      <c r="J16" s="9"/>
      <c r="K16" s="14"/>
      <c r="L16" s="16">
        <v>8701</v>
      </c>
      <c r="M16" s="9" t="s">
        <v>50</v>
      </c>
      <c r="N16" s="16">
        <v>15029</v>
      </c>
      <c r="O16" s="16">
        <v>13355</v>
      </c>
      <c r="P16" s="9" t="s">
        <v>50</v>
      </c>
      <c r="Q16" s="16">
        <v>36309</v>
      </c>
      <c r="R16" s="14">
        <v>12965.56</v>
      </c>
      <c r="S16" s="9" t="s">
        <v>50</v>
      </c>
      <c r="T16" s="16">
        <v>35251.47</v>
      </c>
      <c r="U16" s="15">
        <f t="shared" si="2"/>
        <v>13497</v>
      </c>
      <c r="V16" s="9" t="s">
        <v>50</v>
      </c>
      <c r="W16" s="16">
        <f t="shared" si="35"/>
        <v>23313</v>
      </c>
      <c r="X16" s="16">
        <f t="shared" si="3"/>
        <v>9350</v>
      </c>
      <c r="Y16" s="9" t="s">
        <v>50</v>
      </c>
      <c r="Z16" s="16">
        <f t="shared" si="4"/>
        <v>16150</v>
      </c>
      <c r="AA16" s="16">
        <f t="shared" si="5"/>
        <v>8701</v>
      </c>
      <c r="AB16" s="9" t="s">
        <v>50</v>
      </c>
      <c r="AC16" s="16">
        <f t="shared" si="6"/>
        <v>15029</v>
      </c>
      <c r="AD16" s="16">
        <f t="shared" si="7"/>
        <v>13233</v>
      </c>
      <c r="AE16" s="9" t="s">
        <v>50</v>
      </c>
      <c r="AF16" s="16">
        <f t="shared" si="8"/>
        <v>22857</v>
      </c>
      <c r="AG16" s="16">
        <f t="shared" si="9"/>
        <v>11407</v>
      </c>
      <c r="AH16" s="9" t="s">
        <v>50</v>
      </c>
      <c r="AI16" s="16">
        <f t="shared" si="10"/>
        <v>19703</v>
      </c>
      <c r="AJ16" s="16">
        <f t="shared" si="11"/>
        <v>9130</v>
      </c>
      <c r="AK16" s="9" t="s">
        <v>50</v>
      </c>
      <c r="AL16" s="16">
        <f t="shared" si="12"/>
        <v>15770</v>
      </c>
      <c r="AM16" s="16">
        <f t="shared" si="13"/>
        <v>14289</v>
      </c>
      <c r="AN16" s="9" t="s">
        <v>50</v>
      </c>
      <c r="AO16" s="16">
        <f t="shared" si="14"/>
        <v>24681</v>
      </c>
      <c r="AP16" s="16">
        <f t="shared" si="15"/>
        <v>11000</v>
      </c>
      <c r="AQ16" s="9" t="s">
        <v>50</v>
      </c>
      <c r="AR16" s="16">
        <f t="shared" si="16"/>
        <v>19000</v>
      </c>
      <c r="AS16" s="17" t="s">
        <v>71</v>
      </c>
      <c r="AT16" s="9"/>
      <c r="AU16" s="17"/>
      <c r="AV16" s="16">
        <f t="shared" si="19"/>
        <v>13915</v>
      </c>
      <c r="AW16" s="14" t="s">
        <v>50</v>
      </c>
      <c r="AX16" s="16">
        <f t="shared" si="20"/>
        <v>24035</v>
      </c>
      <c r="AY16" s="16">
        <f t="shared" si="21"/>
        <v>15565</v>
      </c>
      <c r="AZ16" s="14" t="s">
        <v>50</v>
      </c>
      <c r="BA16" s="16">
        <f t="shared" si="22"/>
        <v>26885</v>
      </c>
      <c r="BB16" s="16">
        <f t="shared" si="23"/>
        <v>10879</v>
      </c>
      <c r="BC16" s="14" t="s">
        <v>50</v>
      </c>
      <c r="BD16" s="16">
        <f t="shared" si="24"/>
        <v>18791</v>
      </c>
      <c r="BE16" s="16">
        <f t="shared" si="25"/>
        <v>11473</v>
      </c>
      <c r="BF16" s="14" t="s">
        <v>50</v>
      </c>
      <c r="BG16" s="16">
        <f t="shared" si="26"/>
        <v>19817</v>
      </c>
      <c r="BH16" s="17" t="s">
        <v>71</v>
      </c>
      <c r="BI16" s="9"/>
      <c r="BJ16" s="14"/>
      <c r="BK16" s="14">
        <f t="shared" si="29"/>
        <v>13354.5268</v>
      </c>
      <c r="BL16" s="9" t="s">
        <v>50</v>
      </c>
      <c r="BM16" s="14">
        <f t="shared" si="30"/>
        <v>36309.0141</v>
      </c>
      <c r="BN16" s="14">
        <f t="shared" si="31"/>
        <v>13095.2156</v>
      </c>
      <c r="BO16" s="9" t="s">
        <v>50</v>
      </c>
      <c r="BP16" s="14">
        <f t="shared" si="32"/>
        <v>35603.984700000001</v>
      </c>
      <c r="BQ16" s="14">
        <f t="shared" si="33"/>
        <v>13095.2156</v>
      </c>
      <c r="BR16" s="9" t="s">
        <v>50</v>
      </c>
      <c r="BS16" s="14">
        <f t="shared" si="34"/>
        <v>35603.984700000001</v>
      </c>
      <c r="BT16" s="14">
        <v>12965.56</v>
      </c>
      <c r="BU16" s="9" t="s">
        <v>50</v>
      </c>
      <c r="BV16" s="16">
        <v>35251.47</v>
      </c>
      <c r="BW16" s="14">
        <v>12965.56</v>
      </c>
      <c r="BX16" s="9" t="s">
        <v>50</v>
      </c>
      <c r="BY16" s="16">
        <v>35251.47</v>
      </c>
      <c r="BZ16" s="14">
        <v>12965.56</v>
      </c>
      <c r="CA16" s="9" t="s">
        <v>50</v>
      </c>
      <c r="CB16" s="16">
        <v>35251.47</v>
      </c>
    </row>
    <row r="17" spans="1:80" s="12" customFormat="1" ht="15" customHeight="1" x14ac:dyDescent="0.25">
      <c r="A17" s="12" t="s">
        <v>72</v>
      </c>
      <c r="B17" s="9" t="s">
        <v>73</v>
      </c>
      <c r="C17" s="9">
        <v>9</v>
      </c>
      <c r="D17" s="9" t="s">
        <v>50</v>
      </c>
      <c r="E17" s="9">
        <v>16</v>
      </c>
      <c r="F17" s="17" t="s">
        <v>71</v>
      </c>
      <c r="G17" s="17"/>
      <c r="H17" s="17"/>
      <c r="I17" s="17" t="s">
        <v>71</v>
      </c>
      <c r="J17" s="9"/>
      <c r="K17" s="14"/>
      <c r="L17" s="16">
        <v>7119</v>
      </c>
      <c r="M17" s="9" t="s">
        <v>50</v>
      </c>
      <c r="N17" s="16">
        <v>12656</v>
      </c>
      <c r="O17" s="16">
        <v>13897</v>
      </c>
      <c r="P17" s="9" t="s">
        <v>50</v>
      </c>
      <c r="Q17" s="16">
        <v>36119</v>
      </c>
      <c r="R17" s="14">
        <v>13492.08</v>
      </c>
      <c r="S17" s="9" t="s">
        <v>50</v>
      </c>
      <c r="T17" s="16">
        <v>35066.769999999997</v>
      </c>
      <c r="U17" s="15">
        <f t="shared" si="2"/>
        <v>11043</v>
      </c>
      <c r="V17" s="9" t="s">
        <v>50</v>
      </c>
      <c r="W17" s="16">
        <f t="shared" si="35"/>
        <v>19632</v>
      </c>
      <c r="X17" s="16">
        <f t="shared" si="3"/>
        <v>7650</v>
      </c>
      <c r="Y17" s="9" t="s">
        <v>50</v>
      </c>
      <c r="Z17" s="16">
        <f t="shared" si="4"/>
        <v>13600</v>
      </c>
      <c r="AA17" s="16">
        <f t="shared" si="5"/>
        <v>7119</v>
      </c>
      <c r="AB17" s="9" t="s">
        <v>50</v>
      </c>
      <c r="AC17" s="16">
        <f t="shared" si="6"/>
        <v>12656</v>
      </c>
      <c r="AD17" s="16">
        <f t="shared" si="7"/>
        <v>10827</v>
      </c>
      <c r="AE17" s="9" t="s">
        <v>50</v>
      </c>
      <c r="AF17" s="16">
        <f t="shared" si="8"/>
        <v>19248</v>
      </c>
      <c r="AG17" s="16">
        <f t="shared" si="9"/>
        <v>9333</v>
      </c>
      <c r="AH17" s="9" t="s">
        <v>50</v>
      </c>
      <c r="AI17" s="16">
        <f t="shared" si="10"/>
        <v>16592</v>
      </c>
      <c r="AJ17" s="16">
        <f t="shared" si="11"/>
        <v>7470</v>
      </c>
      <c r="AK17" s="9" t="s">
        <v>50</v>
      </c>
      <c r="AL17" s="16">
        <f t="shared" si="12"/>
        <v>13280</v>
      </c>
      <c r="AM17" s="16">
        <f t="shared" si="13"/>
        <v>11691</v>
      </c>
      <c r="AN17" s="9" t="s">
        <v>50</v>
      </c>
      <c r="AO17" s="16">
        <f t="shared" si="14"/>
        <v>20784</v>
      </c>
      <c r="AP17" s="16">
        <f t="shared" si="15"/>
        <v>9000</v>
      </c>
      <c r="AQ17" s="9" t="s">
        <v>50</v>
      </c>
      <c r="AR17" s="16">
        <f t="shared" si="16"/>
        <v>16000</v>
      </c>
      <c r="AS17" s="17" t="s">
        <v>71</v>
      </c>
      <c r="AT17" s="9"/>
      <c r="AU17" s="17"/>
      <c r="AV17" s="16">
        <f t="shared" si="19"/>
        <v>11385</v>
      </c>
      <c r="AW17" s="14" t="s">
        <v>50</v>
      </c>
      <c r="AX17" s="16">
        <f t="shared" si="20"/>
        <v>20240</v>
      </c>
      <c r="AY17" s="16">
        <f t="shared" si="21"/>
        <v>12735</v>
      </c>
      <c r="AZ17" s="14" t="s">
        <v>50</v>
      </c>
      <c r="BA17" s="16">
        <f t="shared" si="22"/>
        <v>22640</v>
      </c>
      <c r="BB17" s="16">
        <f t="shared" si="23"/>
        <v>8901</v>
      </c>
      <c r="BC17" s="14" t="s">
        <v>50</v>
      </c>
      <c r="BD17" s="16">
        <f t="shared" si="24"/>
        <v>15824</v>
      </c>
      <c r="BE17" s="16">
        <f t="shared" si="25"/>
        <v>9387</v>
      </c>
      <c r="BF17" s="14" t="s">
        <v>50</v>
      </c>
      <c r="BG17" s="16">
        <f t="shared" si="26"/>
        <v>16688</v>
      </c>
      <c r="BH17" s="17" t="s">
        <v>71</v>
      </c>
      <c r="BI17" s="9"/>
      <c r="BJ17" s="14"/>
      <c r="BK17" s="14">
        <f t="shared" si="29"/>
        <v>13896.8424</v>
      </c>
      <c r="BL17" s="9" t="s">
        <v>50</v>
      </c>
      <c r="BM17" s="14">
        <f t="shared" si="30"/>
        <v>36118.773099999999</v>
      </c>
      <c r="BN17" s="14">
        <f t="shared" si="31"/>
        <v>13627.0008</v>
      </c>
      <c r="BO17" s="9" t="s">
        <v>50</v>
      </c>
      <c r="BP17" s="14">
        <f t="shared" si="32"/>
        <v>35417.437699999995</v>
      </c>
      <c r="BQ17" s="14">
        <f t="shared" si="33"/>
        <v>13627.0008</v>
      </c>
      <c r="BR17" s="9" t="s">
        <v>50</v>
      </c>
      <c r="BS17" s="14">
        <f t="shared" si="34"/>
        <v>35417.437699999995</v>
      </c>
      <c r="BT17" s="14">
        <v>13492.08</v>
      </c>
      <c r="BU17" s="9" t="s">
        <v>50</v>
      </c>
      <c r="BV17" s="16">
        <v>35066.769999999997</v>
      </c>
      <c r="BW17" s="14">
        <v>13492.08</v>
      </c>
      <c r="BX17" s="9" t="s">
        <v>50</v>
      </c>
      <c r="BY17" s="16">
        <v>35066.769999999997</v>
      </c>
      <c r="BZ17" s="14">
        <v>13492.08</v>
      </c>
      <c r="CA17" s="9" t="s">
        <v>50</v>
      </c>
      <c r="CB17" s="16">
        <v>35066.769999999997</v>
      </c>
    </row>
    <row r="18" spans="1:80" ht="15" customHeight="1" x14ac:dyDescent="0.25">
      <c r="A18" t="s">
        <v>74</v>
      </c>
      <c r="B18" s="9" t="s">
        <v>75</v>
      </c>
      <c r="C18" s="9">
        <v>9</v>
      </c>
      <c r="D18" s="9" t="s">
        <v>50</v>
      </c>
      <c r="E18" s="9">
        <v>24</v>
      </c>
      <c r="F18" s="17" t="s">
        <v>71</v>
      </c>
      <c r="G18" s="17"/>
      <c r="H18" s="17"/>
      <c r="I18" s="17" t="s">
        <v>71</v>
      </c>
      <c r="J18" s="9"/>
      <c r="K18" s="14"/>
      <c r="L18" s="16">
        <v>7119</v>
      </c>
      <c r="M18" s="9" t="s">
        <v>50</v>
      </c>
      <c r="N18" s="16">
        <v>18984</v>
      </c>
      <c r="O18" s="16">
        <v>14294</v>
      </c>
      <c r="P18" s="9" t="s">
        <v>50</v>
      </c>
      <c r="Q18" s="16">
        <v>38323</v>
      </c>
      <c r="R18" s="14">
        <v>13877.66</v>
      </c>
      <c r="S18" s="9" t="s">
        <v>50</v>
      </c>
      <c r="T18" s="16">
        <v>37206.910000000003</v>
      </c>
      <c r="U18" s="15">
        <f t="shared" si="2"/>
        <v>11043</v>
      </c>
      <c r="V18" s="9" t="s">
        <v>50</v>
      </c>
      <c r="W18" s="16">
        <f t="shared" si="35"/>
        <v>29448</v>
      </c>
      <c r="X18" s="16">
        <f t="shared" si="3"/>
        <v>7650</v>
      </c>
      <c r="Y18" s="9" t="s">
        <v>50</v>
      </c>
      <c r="Z18" s="16">
        <f t="shared" si="4"/>
        <v>20400</v>
      </c>
      <c r="AA18" s="16">
        <f t="shared" si="5"/>
        <v>7119</v>
      </c>
      <c r="AB18" s="9" t="s">
        <v>50</v>
      </c>
      <c r="AC18" s="16">
        <f t="shared" si="6"/>
        <v>18984</v>
      </c>
      <c r="AD18" s="16">
        <f t="shared" si="7"/>
        <v>10827</v>
      </c>
      <c r="AE18" s="9" t="s">
        <v>50</v>
      </c>
      <c r="AF18" s="16">
        <f t="shared" si="8"/>
        <v>28872</v>
      </c>
      <c r="AG18" s="16">
        <f t="shared" si="9"/>
        <v>9333</v>
      </c>
      <c r="AH18" s="9" t="s">
        <v>50</v>
      </c>
      <c r="AI18" s="16">
        <f t="shared" si="10"/>
        <v>24888</v>
      </c>
      <c r="AJ18" s="16">
        <f t="shared" si="11"/>
        <v>7470</v>
      </c>
      <c r="AK18" s="9" t="s">
        <v>50</v>
      </c>
      <c r="AL18" s="16">
        <f t="shared" si="12"/>
        <v>19920</v>
      </c>
      <c r="AM18" s="16">
        <f t="shared" si="13"/>
        <v>11691</v>
      </c>
      <c r="AN18" s="9" t="s">
        <v>50</v>
      </c>
      <c r="AO18" s="16">
        <f t="shared" si="14"/>
        <v>31176</v>
      </c>
      <c r="AP18" s="16">
        <f t="shared" si="15"/>
        <v>9000</v>
      </c>
      <c r="AQ18" s="9" t="s">
        <v>50</v>
      </c>
      <c r="AR18" s="16">
        <f t="shared" si="16"/>
        <v>24000</v>
      </c>
      <c r="AS18" s="17" t="s">
        <v>71</v>
      </c>
      <c r="AT18" s="9"/>
      <c r="AU18" s="17"/>
      <c r="AV18" s="16">
        <f t="shared" si="19"/>
        <v>11385</v>
      </c>
      <c r="AW18" s="14" t="s">
        <v>50</v>
      </c>
      <c r="AX18" s="16">
        <f t="shared" si="20"/>
        <v>30360</v>
      </c>
      <c r="AY18" s="16">
        <f t="shared" si="21"/>
        <v>12735</v>
      </c>
      <c r="AZ18" s="14" t="s">
        <v>50</v>
      </c>
      <c r="BA18" s="16">
        <f t="shared" si="22"/>
        <v>33960</v>
      </c>
      <c r="BB18" s="16">
        <f t="shared" si="23"/>
        <v>8901</v>
      </c>
      <c r="BC18" s="14" t="s">
        <v>50</v>
      </c>
      <c r="BD18" s="16">
        <f t="shared" si="24"/>
        <v>23736</v>
      </c>
      <c r="BE18" s="16">
        <f t="shared" si="25"/>
        <v>9387</v>
      </c>
      <c r="BF18" s="14" t="s">
        <v>50</v>
      </c>
      <c r="BG18" s="16">
        <f t="shared" si="26"/>
        <v>25032</v>
      </c>
      <c r="BH18" s="17" t="s">
        <v>71</v>
      </c>
      <c r="BI18" s="9"/>
      <c r="BJ18" s="14"/>
      <c r="BK18" s="14">
        <f t="shared" si="29"/>
        <v>14293.989799999999</v>
      </c>
      <c r="BL18" s="9" t="s">
        <v>50</v>
      </c>
      <c r="BM18" s="14">
        <f t="shared" si="30"/>
        <v>38323.117300000005</v>
      </c>
      <c r="BN18" s="14">
        <f t="shared" si="31"/>
        <v>14016.436599999999</v>
      </c>
      <c r="BO18" s="9" t="s">
        <v>50</v>
      </c>
      <c r="BP18" s="14">
        <f t="shared" si="32"/>
        <v>37578.979100000004</v>
      </c>
      <c r="BQ18" s="14">
        <f t="shared" si="33"/>
        <v>14016.436599999999</v>
      </c>
      <c r="BR18" s="9" t="s">
        <v>50</v>
      </c>
      <c r="BS18" s="14">
        <f t="shared" si="34"/>
        <v>37578.979100000004</v>
      </c>
      <c r="BT18" s="14">
        <v>13877.66</v>
      </c>
      <c r="BU18" s="9" t="s">
        <v>50</v>
      </c>
      <c r="BV18" s="16">
        <v>37206.910000000003</v>
      </c>
      <c r="BW18" s="14">
        <v>13877.66</v>
      </c>
      <c r="BX18" s="9" t="s">
        <v>50</v>
      </c>
      <c r="BY18" s="16">
        <v>37206.910000000003</v>
      </c>
      <c r="BZ18" s="14">
        <v>13877.66</v>
      </c>
      <c r="CA18" s="9" t="s">
        <v>50</v>
      </c>
      <c r="CB18" s="16">
        <v>37206.910000000003</v>
      </c>
    </row>
    <row r="19" spans="1:80" ht="15" customHeight="1" x14ac:dyDescent="0.25">
      <c r="A19" t="s">
        <v>76</v>
      </c>
      <c r="B19" s="9" t="s">
        <v>77</v>
      </c>
      <c r="C19" s="9">
        <v>9</v>
      </c>
      <c r="D19" s="9" t="s">
        <v>50</v>
      </c>
      <c r="E19" s="9">
        <v>18</v>
      </c>
      <c r="F19" s="13">
        <v>6526.95</v>
      </c>
      <c r="G19" s="9" t="s">
        <v>50</v>
      </c>
      <c r="H19" s="13">
        <v>39291.730000000003</v>
      </c>
      <c r="I19" s="14">
        <f>SUM(F19*0.48)</f>
        <v>3132.9359999999997</v>
      </c>
      <c r="J19" s="9" t="s">
        <v>50</v>
      </c>
      <c r="K19" s="14">
        <f>SUM(H19*0.48)</f>
        <v>18860.0304</v>
      </c>
      <c r="L19" s="16">
        <v>5222</v>
      </c>
      <c r="M19" s="9" t="s">
        <v>50</v>
      </c>
      <c r="N19" s="16">
        <v>14238</v>
      </c>
      <c r="O19" s="16">
        <v>12735</v>
      </c>
      <c r="P19" s="9" t="s">
        <v>50</v>
      </c>
      <c r="Q19" s="16">
        <v>35987</v>
      </c>
      <c r="R19" s="14">
        <v>12283.5</v>
      </c>
      <c r="S19" s="9" t="s">
        <v>50</v>
      </c>
      <c r="T19" s="16">
        <v>34938.79</v>
      </c>
      <c r="U19" s="15">
        <f t="shared" si="2"/>
        <v>11043</v>
      </c>
      <c r="V19" s="9" t="s">
        <v>50</v>
      </c>
      <c r="W19" s="16">
        <f t="shared" si="35"/>
        <v>22086</v>
      </c>
      <c r="X19" s="16">
        <f t="shared" si="3"/>
        <v>7650</v>
      </c>
      <c r="Y19" s="9" t="s">
        <v>50</v>
      </c>
      <c r="Z19" s="16">
        <f t="shared" si="4"/>
        <v>15300</v>
      </c>
      <c r="AA19" s="16">
        <f t="shared" si="5"/>
        <v>7119</v>
      </c>
      <c r="AB19" s="9" t="s">
        <v>50</v>
      </c>
      <c r="AC19" s="16">
        <f t="shared" si="6"/>
        <v>14238</v>
      </c>
      <c r="AD19" s="16">
        <f t="shared" si="7"/>
        <v>10827</v>
      </c>
      <c r="AE19" s="9" t="s">
        <v>50</v>
      </c>
      <c r="AF19" s="16">
        <f t="shared" si="8"/>
        <v>21654</v>
      </c>
      <c r="AG19" s="16">
        <f t="shared" si="9"/>
        <v>9333</v>
      </c>
      <c r="AH19" s="9" t="s">
        <v>50</v>
      </c>
      <c r="AI19" s="16">
        <f t="shared" si="10"/>
        <v>18666</v>
      </c>
      <c r="AJ19" s="16">
        <f t="shared" si="11"/>
        <v>7470</v>
      </c>
      <c r="AK19" s="9" t="s">
        <v>50</v>
      </c>
      <c r="AL19" s="16">
        <f t="shared" si="12"/>
        <v>14940</v>
      </c>
      <c r="AM19" s="16">
        <f t="shared" si="13"/>
        <v>11691</v>
      </c>
      <c r="AN19" s="9" t="s">
        <v>50</v>
      </c>
      <c r="AO19" s="16">
        <f t="shared" si="14"/>
        <v>23382</v>
      </c>
      <c r="AP19" s="16">
        <f t="shared" si="15"/>
        <v>9000</v>
      </c>
      <c r="AQ19" s="9" t="s">
        <v>50</v>
      </c>
      <c r="AR19" s="16">
        <f t="shared" si="16"/>
        <v>18000</v>
      </c>
      <c r="AS19" s="14">
        <f>SUM(F19*0.8)</f>
        <v>5221.5600000000004</v>
      </c>
      <c r="AT19" s="9" t="s">
        <v>50</v>
      </c>
      <c r="AU19" s="14">
        <f>SUM(H19*0.8)</f>
        <v>31433.384000000005</v>
      </c>
      <c r="AV19" s="16">
        <f t="shared" si="19"/>
        <v>11385</v>
      </c>
      <c r="AW19" s="14" t="s">
        <v>50</v>
      </c>
      <c r="AX19" s="16">
        <f t="shared" si="20"/>
        <v>22770</v>
      </c>
      <c r="AY19" s="16">
        <f t="shared" si="21"/>
        <v>12735</v>
      </c>
      <c r="AZ19" s="14" t="s">
        <v>50</v>
      </c>
      <c r="BA19" s="16">
        <f t="shared" si="22"/>
        <v>25470</v>
      </c>
      <c r="BB19" s="16">
        <f t="shared" si="23"/>
        <v>8901</v>
      </c>
      <c r="BC19" s="14" t="s">
        <v>50</v>
      </c>
      <c r="BD19" s="16">
        <f t="shared" si="24"/>
        <v>17802</v>
      </c>
      <c r="BE19" s="16">
        <f t="shared" si="25"/>
        <v>9387</v>
      </c>
      <c r="BF19" s="14" t="s">
        <v>50</v>
      </c>
      <c r="BG19" s="16">
        <f t="shared" si="26"/>
        <v>18774</v>
      </c>
      <c r="BH19" s="14">
        <f>SUM(F19*0.85)</f>
        <v>5547.9074999999993</v>
      </c>
      <c r="BI19" s="9" t="s">
        <v>50</v>
      </c>
      <c r="BJ19" s="14">
        <f>SUM(H19*0.85)</f>
        <v>33397.970500000003</v>
      </c>
      <c r="BK19" s="14">
        <f t="shared" si="29"/>
        <v>12652.005000000001</v>
      </c>
      <c r="BL19" s="9" t="s">
        <v>50</v>
      </c>
      <c r="BM19" s="14">
        <f t="shared" si="30"/>
        <v>35986.953699999998</v>
      </c>
      <c r="BN19" s="14">
        <f t="shared" si="31"/>
        <v>12406.335000000001</v>
      </c>
      <c r="BO19" s="9" t="s">
        <v>50</v>
      </c>
      <c r="BP19" s="14">
        <f t="shared" si="32"/>
        <v>35288.177900000002</v>
      </c>
      <c r="BQ19" s="14">
        <f t="shared" si="33"/>
        <v>12406.335000000001</v>
      </c>
      <c r="BR19" s="9" t="s">
        <v>50</v>
      </c>
      <c r="BS19" s="14">
        <f t="shared" si="34"/>
        <v>35288.177900000002</v>
      </c>
      <c r="BT19" s="14">
        <v>12283.5</v>
      </c>
      <c r="BU19" s="9" t="s">
        <v>50</v>
      </c>
      <c r="BV19" s="16">
        <v>34938.79</v>
      </c>
      <c r="BW19" s="14">
        <v>12283.5</v>
      </c>
      <c r="BX19" s="9" t="s">
        <v>50</v>
      </c>
      <c r="BY19" s="16">
        <v>34938.79</v>
      </c>
      <c r="BZ19" s="14">
        <v>12283.5</v>
      </c>
      <c r="CA19" s="9" t="s">
        <v>50</v>
      </c>
      <c r="CB19" s="16">
        <v>34938.79</v>
      </c>
    </row>
    <row r="20" spans="1:80" ht="15" customHeight="1" x14ac:dyDescent="0.25">
      <c r="A20" t="s">
        <v>78</v>
      </c>
      <c r="B20" s="9" t="s">
        <v>79</v>
      </c>
      <c r="C20" s="9">
        <v>10</v>
      </c>
      <c r="D20" s="9" t="s">
        <v>50</v>
      </c>
      <c r="E20" s="9">
        <v>21</v>
      </c>
      <c r="F20" s="13">
        <v>29842.44</v>
      </c>
      <c r="G20" s="9" t="s">
        <v>50</v>
      </c>
      <c r="H20" s="13">
        <v>29842.44</v>
      </c>
      <c r="I20" s="14">
        <f>SUM(F20*0.48)</f>
        <v>14324.3712</v>
      </c>
      <c r="J20" s="9" t="s">
        <v>50</v>
      </c>
      <c r="K20" s="14">
        <f>SUM(H20*0.48)</f>
        <v>14324.3712</v>
      </c>
      <c r="L20" s="16">
        <v>7910</v>
      </c>
      <c r="M20" s="9" t="s">
        <v>50</v>
      </c>
      <c r="N20" s="16">
        <v>16611</v>
      </c>
      <c r="O20" s="16">
        <v>25366</v>
      </c>
      <c r="P20" s="9" t="s">
        <v>50</v>
      </c>
      <c r="Q20" s="16">
        <v>37304</v>
      </c>
      <c r="R20" s="14">
        <v>13964</v>
      </c>
      <c r="S20" s="9" t="s">
        <v>50</v>
      </c>
      <c r="T20" s="16">
        <v>36217.01</v>
      </c>
      <c r="U20" s="15">
        <f t="shared" si="2"/>
        <v>12270</v>
      </c>
      <c r="V20" s="9" t="s">
        <v>50</v>
      </c>
      <c r="W20" s="16">
        <f t="shared" si="35"/>
        <v>25767</v>
      </c>
      <c r="X20" s="16">
        <f t="shared" si="3"/>
        <v>8500</v>
      </c>
      <c r="Y20" s="9" t="s">
        <v>50</v>
      </c>
      <c r="Z20" s="16">
        <f t="shared" si="4"/>
        <v>17850</v>
      </c>
      <c r="AA20" s="16">
        <f t="shared" si="5"/>
        <v>7910</v>
      </c>
      <c r="AB20" s="9" t="s">
        <v>50</v>
      </c>
      <c r="AC20" s="16">
        <f t="shared" si="6"/>
        <v>16611</v>
      </c>
      <c r="AD20" s="16">
        <f t="shared" si="7"/>
        <v>12030</v>
      </c>
      <c r="AE20" s="9" t="s">
        <v>50</v>
      </c>
      <c r="AF20" s="16">
        <f t="shared" si="8"/>
        <v>25263</v>
      </c>
      <c r="AG20" s="16">
        <f t="shared" si="9"/>
        <v>10370</v>
      </c>
      <c r="AH20" s="9" t="s">
        <v>50</v>
      </c>
      <c r="AI20" s="16">
        <f t="shared" si="10"/>
        <v>21777</v>
      </c>
      <c r="AJ20" s="16">
        <f t="shared" si="11"/>
        <v>8300</v>
      </c>
      <c r="AK20" s="9" t="s">
        <v>50</v>
      </c>
      <c r="AL20" s="16">
        <f t="shared" si="12"/>
        <v>17430</v>
      </c>
      <c r="AM20" s="16">
        <f t="shared" si="13"/>
        <v>12990</v>
      </c>
      <c r="AN20" s="9" t="s">
        <v>50</v>
      </c>
      <c r="AO20" s="16">
        <f t="shared" si="14"/>
        <v>27279</v>
      </c>
      <c r="AP20" s="16">
        <f t="shared" si="15"/>
        <v>10000</v>
      </c>
      <c r="AQ20" s="9" t="s">
        <v>50</v>
      </c>
      <c r="AR20" s="16">
        <f t="shared" si="16"/>
        <v>21000</v>
      </c>
      <c r="AS20" s="14">
        <f>SUM(F20*0.8)</f>
        <v>23873.952000000001</v>
      </c>
      <c r="AT20" s="9" t="s">
        <v>50</v>
      </c>
      <c r="AU20" s="14">
        <f>SUM(H20*0.8)</f>
        <v>23873.952000000001</v>
      </c>
      <c r="AV20" s="16">
        <f t="shared" si="19"/>
        <v>12650</v>
      </c>
      <c r="AW20" s="14" t="s">
        <v>50</v>
      </c>
      <c r="AX20" s="16">
        <f t="shared" si="20"/>
        <v>26565</v>
      </c>
      <c r="AY20" s="16">
        <f t="shared" si="21"/>
        <v>14150</v>
      </c>
      <c r="AZ20" s="14" t="s">
        <v>50</v>
      </c>
      <c r="BA20" s="16">
        <f t="shared" si="22"/>
        <v>29715</v>
      </c>
      <c r="BB20" s="16">
        <f t="shared" si="23"/>
        <v>9890</v>
      </c>
      <c r="BC20" s="14" t="s">
        <v>50</v>
      </c>
      <c r="BD20" s="16">
        <f t="shared" si="24"/>
        <v>20769</v>
      </c>
      <c r="BE20" s="16">
        <f t="shared" si="25"/>
        <v>10430</v>
      </c>
      <c r="BF20" s="14" t="s">
        <v>50</v>
      </c>
      <c r="BG20" s="16">
        <f t="shared" si="26"/>
        <v>21903</v>
      </c>
      <c r="BH20" s="14">
        <f>SUM(F20*0.85)</f>
        <v>25366.073999999997</v>
      </c>
      <c r="BI20" s="9" t="s">
        <v>50</v>
      </c>
      <c r="BJ20" s="14">
        <f>SUM(H20*0.85)</f>
        <v>25366.073999999997</v>
      </c>
      <c r="BK20" s="14">
        <f t="shared" si="29"/>
        <v>14382.92</v>
      </c>
      <c r="BL20" s="9" t="s">
        <v>50</v>
      </c>
      <c r="BM20" s="14">
        <f t="shared" si="30"/>
        <v>37303.520300000004</v>
      </c>
      <c r="BN20" s="14">
        <f t="shared" si="31"/>
        <v>14103.64</v>
      </c>
      <c r="BO20" s="9" t="s">
        <v>50</v>
      </c>
      <c r="BP20" s="14">
        <f t="shared" si="32"/>
        <v>36579.180100000005</v>
      </c>
      <c r="BQ20" s="14">
        <f t="shared" si="33"/>
        <v>14103.64</v>
      </c>
      <c r="BR20" s="9" t="s">
        <v>50</v>
      </c>
      <c r="BS20" s="14">
        <f t="shared" si="34"/>
        <v>36579.180100000005</v>
      </c>
      <c r="BT20" s="14">
        <v>13964</v>
      </c>
      <c r="BU20" s="9" t="s">
        <v>50</v>
      </c>
      <c r="BV20" s="16">
        <v>36217.01</v>
      </c>
      <c r="BW20" s="14">
        <v>13964</v>
      </c>
      <c r="BX20" s="9" t="s">
        <v>50</v>
      </c>
      <c r="BY20" s="16">
        <v>36217.01</v>
      </c>
      <c r="BZ20" s="14">
        <v>13964</v>
      </c>
      <c r="CA20" s="9" t="s">
        <v>50</v>
      </c>
      <c r="CB20" s="16">
        <v>36217.01</v>
      </c>
    </row>
    <row r="21" spans="1:80" ht="15" customHeight="1" x14ac:dyDescent="0.25">
      <c r="A21" t="s">
        <v>80</v>
      </c>
      <c r="B21" s="9" t="s">
        <v>81</v>
      </c>
      <c r="C21" s="9">
        <v>9</v>
      </c>
      <c r="D21" s="9" t="s">
        <v>50</v>
      </c>
      <c r="E21" s="9">
        <v>16</v>
      </c>
      <c r="F21" s="17" t="s">
        <v>71</v>
      </c>
      <c r="G21" s="17"/>
      <c r="H21" s="17"/>
      <c r="I21" s="17" t="s">
        <v>71</v>
      </c>
      <c r="J21" s="9"/>
      <c r="K21" s="14"/>
      <c r="L21" s="16">
        <v>7119</v>
      </c>
      <c r="M21" s="9" t="s">
        <v>50</v>
      </c>
      <c r="N21" s="16">
        <v>12656</v>
      </c>
      <c r="O21" s="16">
        <v>13157</v>
      </c>
      <c r="P21" s="9" t="s">
        <v>50</v>
      </c>
      <c r="Q21" s="16">
        <v>33405</v>
      </c>
      <c r="R21" s="14">
        <v>12767.91</v>
      </c>
      <c r="S21" s="9" t="s">
        <v>50</v>
      </c>
      <c r="T21" s="16">
        <v>32432.52</v>
      </c>
      <c r="U21" s="15">
        <f t="shared" si="2"/>
        <v>11043</v>
      </c>
      <c r="V21" s="9" t="s">
        <v>50</v>
      </c>
      <c r="W21" s="16">
        <f t="shared" si="35"/>
        <v>19632</v>
      </c>
      <c r="X21" s="16">
        <f t="shared" si="3"/>
        <v>7650</v>
      </c>
      <c r="Y21" s="9" t="s">
        <v>50</v>
      </c>
      <c r="Z21" s="16">
        <f t="shared" si="4"/>
        <v>13600</v>
      </c>
      <c r="AA21" s="16">
        <f t="shared" si="5"/>
        <v>7119</v>
      </c>
      <c r="AB21" s="9" t="s">
        <v>50</v>
      </c>
      <c r="AC21" s="16">
        <f t="shared" si="6"/>
        <v>12656</v>
      </c>
      <c r="AD21" s="16">
        <f t="shared" si="7"/>
        <v>10827</v>
      </c>
      <c r="AE21" s="9" t="s">
        <v>50</v>
      </c>
      <c r="AF21" s="16">
        <f t="shared" si="8"/>
        <v>19248</v>
      </c>
      <c r="AG21" s="16">
        <f t="shared" si="9"/>
        <v>9333</v>
      </c>
      <c r="AH21" s="9" t="s">
        <v>50</v>
      </c>
      <c r="AI21" s="16">
        <f t="shared" si="10"/>
        <v>16592</v>
      </c>
      <c r="AJ21" s="16">
        <f t="shared" si="11"/>
        <v>7470</v>
      </c>
      <c r="AK21" s="9" t="s">
        <v>50</v>
      </c>
      <c r="AL21" s="16">
        <f t="shared" si="12"/>
        <v>13280</v>
      </c>
      <c r="AM21" s="16">
        <f t="shared" si="13"/>
        <v>11691</v>
      </c>
      <c r="AN21" s="9" t="s">
        <v>50</v>
      </c>
      <c r="AO21" s="16">
        <f t="shared" si="14"/>
        <v>20784</v>
      </c>
      <c r="AP21" s="16">
        <f t="shared" si="15"/>
        <v>9000</v>
      </c>
      <c r="AQ21" s="9" t="s">
        <v>50</v>
      </c>
      <c r="AR21" s="16">
        <f t="shared" si="16"/>
        <v>16000</v>
      </c>
      <c r="AS21" s="17" t="s">
        <v>71</v>
      </c>
      <c r="AT21" s="9"/>
      <c r="AU21" s="14"/>
      <c r="AV21" s="16">
        <f t="shared" si="19"/>
        <v>11385</v>
      </c>
      <c r="AW21" s="14" t="s">
        <v>50</v>
      </c>
      <c r="AX21" s="16">
        <f t="shared" si="20"/>
        <v>20240</v>
      </c>
      <c r="AY21" s="16">
        <f t="shared" si="21"/>
        <v>12735</v>
      </c>
      <c r="AZ21" s="14" t="s">
        <v>50</v>
      </c>
      <c r="BA21" s="16">
        <f t="shared" si="22"/>
        <v>22640</v>
      </c>
      <c r="BB21" s="16">
        <f t="shared" si="23"/>
        <v>8901</v>
      </c>
      <c r="BC21" s="14" t="s">
        <v>50</v>
      </c>
      <c r="BD21" s="16">
        <f t="shared" si="24"/>
        <v>15824</v>
      </c>
      <c r="BE21" s="16">
        <f t="shared" si="25"/>
        <v>9387</v>
      </c>
      <c r="BF21" s="14" t="s">
        <v>50</v>
      </c>
      <c r="BG21" s="16">
        <f t="shared" si="26"/>
        <v>16688</v>
      </c>
      <c r="BH21" s="17" t="s">
        <v>71</v>
      </c>
      <c r="BI21" s="9"/>
      <c r="BJ21" s="14"/>
      <c r="BK21" s="14">
        <f t="shared" si="29"/>
        <v>13150.9473</v>
      </c>
      <c r="BL21" s="9" t="s">
        <v>50</v>
      </c>
      <c r="BM21" s="14">
        <f t="shared" si="30"/>
        <v>33405.495600000002</v>
      </c>
      <c r="BN21" s="14">
        <f t="shared" si="31"/>
        <v>12895.589099999999</v>
      </c>
      <c r="BO21" s="9" t="s">
        <v>50</v>
      </c>
      <c r="BP21" s="14">
        <f t="shared" si="32"/>
        <v>32756.8452</v>
      </c>
      <c r="BQ21" s="14">
        <f t="shared" si="33"/>
        <v>12895.589099999999</v>
      </c>
      <c r="BR21" s="9" t="s">
        <v>50</v>
      </c>
      <c r="BS21" s="14">
        <f t="shared" si="34"/>
        <v>32756.8452</v>
      </c>
      <c r="BT21" s="14">
        <v>12767.91</v>
      </c>
      <c r="BU21" s="9" t="s">
        <v>50</v>
      </c>
      <c r="BV21" s="16">
        <v>32432.52</v>
      </c>
      <c r="BW21" s="14">
        <v>12767.91</v>
      </c>
      <c r="BX21" s="9" t="s">
        <v>50</v>
      </c>
      <c r="BY21" s="16">
        <v>32432.52</v>
      </c>
      <c r="BZ21" s="14">
        <v>12767.91</v>
      </c>
      <c r="CA21" s="9" t="s">
        <v>50</v>
      </c>
      <c r="CB21" s="16">
        <v>32432.52</v>
      </c>
    </row>
    <row r="22" spans="1:80" ht="15" customHeight="1" x14ac:dyDescent="0.25">
      <c r="A22" t="s">
        <v>82</v>
      </c>
      <c r="B22" s="9" t="s">
        <v>83</v>
      </c>
      <c r="C22" s="9">
        <v>10</v>
      </c>
      <c r="D22" s="9" t="s">
        <v>50</v>
      </c>
      <c r="E22" s="9">
        <v>23</v>
      </c>
      <c r="F22" s="17" t="s">
        <v>71</v>
      </c>
      <c r="G22" s="17"/>
      <c r="H22" s="17"/>
      <c r="I22" s="17" t="s">
        <v>71</v>
      </c>
      <c r="J22" s="9"/>
      <c r="K22" s="14"/>
      <c r="L22" s="16">
        <v>7910</v>
      </c>
      <c r="M22" s="9" t="s">
        <v>50</v>
      </c>
      <c r="N22" s="16">
        <v>18193</v>
      </c>
      <c r="O22" s="16">
        <v>14638</v>
      </c>
      <c r="P22" s="9" t="s">
        <v>50</v>
      </c>
      <c r="Q22" s="16">
        <v>41424</v>
      </c>
      <c r="R22" s="14">
        <v>14211.4</v>
      </c>
      <c r="S22" s="9" t="s">
        <v>50</v>
      </c>
      <c r="T22" s="16">
        <v>40217.03</v>
      </c>
      <c r="U22" s="15">
        <f t="shared" si="2"/>
        <v>12270</v>
      </c>
      <c r="V22" s="9" t="s">
        <v>50</v>
      </c>
      <c r="W22" s="16">
        <f t="shared" si="35"/>
        <v>28221</v>
      </c>
      <c r="X22" s="16">
        <f t="shared" si="3"/>
        <v>8500</v>
      </c>
      <c r="Y22" s="9" t="s">
        <v>50</v>
      </c>
      <c r="Z22" s="16">
        <f t="shared" si="4"/>
        <v>19550</v>
      </c>
      <c r="AA22" s="16">
        <f t="shared" si="5"/>
        <v>7910</v>
      </c>
      <c r="AB22" s="9" t="s">
        <v>50</v>
      </c>
      <c r="AC22" s="16">
        <f t="shared" si="6"/>
        <v>18193</v>
      </c>
      <c r="AD22" s="16">
        <f t="shared" si="7"/>
        <v>12030</v>
      </c>
      <c r="AE22" s="9" t="s">
        <v>50</v>
      </c>
      <c r="AF22" s="16">
        <f t="shared" si="8"/>
        <v>27669</v>
      </c>
      <c r="AG22" s="16">
        <f t="shared" si="9"/>
        <v>10370</v>
      </c>
      <c r="AH22" s="9" t="s">
        <v>50</v>
      </c>
      <c r="AI22" s="16">
        <f t="shared" si="10"/>
        <v>23851</v>
      </c>
      <c r="AJ22" s="16">
        <f t="shared" si="11"/>
        <v>8300</v>
      </c>
      <c r="AK22" s="9" t="s">
        <v>50</v>
      </c>
      <c r="AL22" s="16">
        <f t="shared" si="12"/>
        <v>19090</v>
      </c>
      <c r="AM22" s="16">
        <f t="shared" si="13"/>
        <v>12990</v>
      </c>
      <c r="AN22" s="9" t="s">
        <v>50</v>
      </c>
      <c r="AO22" s="16">
        <f t="shared" si="14"/>
        <v>29877</v>
      </c>
      <c r="AP22" s="16">
        <f t="shared" si="15"/>
        <v>10000</v>
      </c>
      <c r="AQ22" s="9" t="s">
        <v>50</v>
      </c>
      <c r="AR22" s="16">
        <f t="shared" si="16"/>
        <v>23000</v>
      </c>
      <c r="AS22" s="17" t="s">
        <v>71</v>
      </c>
      <c r="AT22" s="9"/>
      <c r="AU22" s="14"/>
      <c r="AV22" s="16">
        <f t="shared" si="19"/>
        <v>12650</v>
      </c>
      <c r="AW22" s="14" t="s">
        <v>50</v>
      </c>
      <c r="AX22" s="16">
        <f t="shared" si="20"/>
        <v>29095</v>
      </c>
      <c r="AY22" s="16">
        <f t="shared" si="21"/>
        <v>14150</v>
      </c>
      <c r="AZ22" s="14" t="s">
        <v>50</v>
      </c>
      <c r="BA22" s="16">
        <f t="shared" si="22"/>
        <v>32545</v>
      </c>
      <c r="BB22" s="16">
        <f t="shared" si="23"/>
        <v>9890</v>
      </c>
      <c r="BC22" s="14" t="s">
        <v>50</v>
      </c>
      <c r="BD22" s="16">
        <f t="shared" si="24"/>
        <v>22747</v>
      </c>
      <c r="BE22" s="16">
        <f t="shared" si="25"/>
        <v>10430</v>
      </c>
      <c r="BF22" s="14" t="s">
        <v>50</v>
      </c>
      <c r="BG22" s="16">
        <f t="shared" si="26"/>
        <v>23989</v>
      </c>
      <c r="BH22" s="17" t="s">
        <v>71</v>
      </c>
      <c r="BI22" s="9"/>
      <c r="BJ22" s="14"/>
      <c r="BK22" s="14">
        <f t="shared" si="29"/>
        <v>14637.742</v>
      </c>
      <c r="BL22" s="9" t="s">
        <v>50</v>
      </c>
      <c r="BM22" s="14">
        <f t="shared" si="30"/>
        <v>41423.5409</v>
      </c>
      <c r="BN22" s="14">
        <f t="shared" si="31"/>
        <v>14353.513999999999</v>
      </c>
      <c r="BO22" s="9" t="s">
        <v>50</v>
      </c>
      <c r="BP22" s="14">
        <f t="shared" si="32"/>
        <v>40619.200299999997</v>
      </c>
      <c r="BQ22" s="14">
        <f t="shared" si="33"/>
        <v>14353.513999999999</v>
      </c>
      <c r="BR22" s="9" t="s">
        <v>50</v>
      </c>
      <c r="BS22" s="14">
        <f t="shared" si="34"/>
        <v>40619.200299999997</v>
      </c>
      <c r="BT22" s="14">
        <v>14211.4</v>
      </c>
      <c r="BU22" s="9" t="s">
        <v>50</v>
      </c>
      <c r="BV22" s="16">
        <v>40217.03</v>
      </c>
      <c r="BW22" s="14">
        <v>14211.4</v>
      </c>
      <c r="BX22" s="9" t="s">
        <v>50</v>
      </c>
      <c r="BY22" s="16">
        <v>40217.03</v>
      </c>
      <c r="BZ22" s="14">
        <v>14211.4</v>
      </c>
      <c r="CA22" s="9" t="s">
        <v>50</v>
      </c>
      <c r="CB22" s="16">
        <v>40217.03</v>
      </c>
    </row>
    <row r="23" spans="1:80" ht="15" customHeight="1" x14ac:dyDescent="0.25">
      <c r="A23" t="s">
        <v>84</v>
      </c>
      <c r="B23" s="9" t="s">
        <v>85</v>
      </c>
      <c r="C23" s="9">
        <v>10</v>
      </c>
      <c r="D23" s="9" t="s">
        <v>50</v>
      </c>
      <c r="E23" s="9">
        <v>38</v>
      </c>
      <c r="F23" s="17" t="s">
        <v>71</v>
      </c>
      <c r="G23" s="17"/>
      <c r="H23" s="17"/>
      <c r="I23" s="17" t="s">
        <v>71</v>
      </c>
      <c r="J23" s="9"/>
      <c r="K23" s="14"/>
      <c r="L23" s="16">
        <v>7910</v>
      </c>
      <c r="M23" s="9" t="s">
        <v>50</v>
      </c>
      <c r="N23" s="16">
        <v>30058</v>
      </c>
      <c r="O23" s="16">
        <v>14150</v>
      </c>
      <c r="P23" s="9" t="s">
        <v>50</v>
      </c>
      <c r="Q23" s="16">
        <v>57895</v>
      </c>
      <c r="R23" s="14">
        <v>13511.53</v>
      </c>
      <c r="S23" s="9" t="s">
        <v>50</v>
      </c>
      <c r="T23" s="16">
        <v>56208.92</v>
      </c>
      <c r="U23" s="15">
        <f t="shared" si="2"/>
        <v>12270</v>
      </c>
      <c r="V23" s="9" t="s">
        <v>50</v>
      </c>
      <c r="W23" s="16">
        <v>38475</v>
      </c>
      <c r="X23" s="16">
        <f t="shared" si="3"/>
        <v>8500</v>
      </c>
      <c r="Y23" s="9" t="s">
        <v>50</v>
      </c>
      <c r="Z23" s="16">
        <f t="shared" si="4"/>
        <v>32300</v>
      </c>
      <c r="AA23" s="16">
        <f t="shared" si="5"/>
        <v>7910</v>
      </c>
      <c r="AB23" s="9" t="s">
        <v>50</v>
      </c>
      <c r="AC23" s="16">
        <f t="shared" si="6"/>
        <v>30058</v>
      </c>
      <c r="AD23" s="16">
        <f t="shared" si="7"/>
        <v>12030</v>
      </c>
      <c r="AE23" s="9" t="s">
        <v>50</v>
      </c>
      <c r="AF23" s="16">
        <f t="shared" si="8"/>
        <v>45714</v>
      </c>
      <c r="AG23" s="16">
        <f t="shared" si="9"/>
        <v>10370</v>
      </c>
      <c r="AH23" s="9" t="s">
        <v>50</v>
      </c>
      <c r="AI23" s="16">
        <f t="shared" si="10"/>
        <v>39406</v>
      </c>
      <c r="AJ23" s="16">
        <f t="shared" si="11"/>
        <v>8300</v>
      </c>
      <c r="AK23" s="9" t="s">
        <v>50</v>
      </c>
      <c r="AL23" s="16">
        <f t="shared" si="12"/>
        <v>31540</v>
      </c>
      <c r="AM23" s="16">
        <f t="shared" si="13"/>
        <v>12990</v>
      </c>
      <c r="AN23" s="9" t="s">
        <v>50</v>
      </c>
      <c r="AO23" s="16">
        <f t="shared" si="14"/>
        <v>49362</v>
      </c>
      <c r="AP23" s="16">
        <f t="shared" si="15"/>
        <v>10000</v>
      </c>
      <c r="AQ23" s="9" t="s">
        <v>50</v>
      </c>
      <c r="AR23" s="16">
        <f t="shared" si="16"/>
        <v>38000</v>
      </c>
      <c r="AS23" s="17" t="s">
        <v>71</v>
      </c>
      <c r="AT23" s="9"/>
      <c r="AU23" s="14"/>
      <c r="AV23" s="16">
        <f t="shared" si="19"/>
        <v>12650</v>
      </c>
      <c r="AW23" s="14" t="s">
        <v>50</v>
      </c>
      <c r="AX23" s="16">
        <f t="shared" si="20"/>
        <v>48070</v>
      </c>
      <c r="AY23" s="16">
        <f t="shared" si="21"/>
        <v>14150</v>
      </c>
      <c r="AZ23" s="14" t="s">
        <v>50</v>
      </c>
      <c r="BA23" s="16">
        <f t="shared" si="22"/>
        <v>53770</v>
      </c>
      <c r="BB23" s="16">
        <f t="shared" si="23"/>
        <v>9890</v>
      </c>
      <c r="BC23" s="14" t="s">
        <v>50</v>
      </c>
      <c r="BD23" s="16">
        <f t="shared" si="24"/>
        <v>37582</v>
      </c>
      <c r="BE23" s="16">
        <f t="shared" si="25"/>
        <v>10430</v>
      </c>
      <c r="BF23" s="14" t="s">
        <v>50</v>
      </c>
      <c r="BG23" s="16">
        <f t="shared" si="26"/>
        <v>39634</v>
      </c>
      <c r="BH23" s="17" t="s">
        <v>71</v>
      </c>
      <c r="BI23" s="9"/>
      <c r="BJ23" s="14"/>
      <c r="BK23" s="14">
        <f t="shared" si="29"/>
        <v>13916.875900000001</v>
      </c>
      <c r="BL23" s="9" t="s">
        <v>50</v>
      </c>
      <c r="BM23" s="14">
        <f t="shared" si="30"/>
        <v>57895.187599999997</v>
      </c>
      <c r="BN23" s="14">
        <f t="shared" si="31"/>
        <v>13646.6453</v>
      </c>
      <c r="BO23" s="9" t="s">
        <v>50</v>
      </c>
      <c r="BP23" s="14">
        <f t="shared" si="32"/>
        <v>56771.0092</v>
      </c>
      <c r="BQ23" s="14">
        <f t="shared" si="33"/>
        <v>13646.6453</v>
      </c>
      <c r="BR23" s="9" t="s">
        <v>50</v>
      </c>
      <c r="BS23" s="14">
        <f t="shared" si="34"/>
        <v>56771.0092</v>
      </c>
      <c r="BT23" s="14">
        <v>13511.53</v>
      </c>
      <c r="BU23" s="9" t="s">
        <v>50</v>
      </c>
      <c r="BV23" s="16">
        <v>56208.92</v>
      </c>
      <c r="BW23" s="14">
        <v>13511.53</v>
      </c>
      <c r="BX23" s="9" t="s">
        <v>50</v>
      </c>
      <c r="BY23" s="16">
        <v>56208.92</v>
      </c>
      <c r="BZ23" s="14">
        <v>13511.53</v>
      </c>
      <c r="CA23" s="9" t="s">
        <v>50</v>
      </c>
      <c r="CB23" s="16">
        <v>56208.92</v>
      </c>
    </row>
    <row r="24" spans="1:80" ht="15" customHeight="1" x14ac:dyDescent="0.25">
      <c r="A24" t="s">
        <v>86</v>
      </c>
      <c r="B24" s="9" t="s">
        <v>87</v>
      </c>
      <c r="C24" s="9">
        <v>10</v>
      </c>
      <c r="D24" s="9" t="s">
        <v>50</v>
      </c>
      <c r="E24" s="9">
        <v>32</v>
      </c>
      <c r="F24" s="17" t="s">
        <v>71</v>
      </c>
      <c r="G24" s="17"/>
      <c r="H24" s="17"/>
      <c r="I24" s="17" t="s">
        <v>71</v>
      </c>
      <c r="J24" s="9"/>
      <c r="K24" s="14"/>
      <c r="L24" s="16">
        <v>7910</v>
      </c>
      <c r="M24" s="9" t="s">
        <v>50</v>
      </c>
      <c r="N24" s="16">
        <v>25312</v>
      </c>
      <c r="O24" s="16">
        <v>15601</v>
      </c>
      <c r="P24" s="9" t="s">
        <v>50</v>
      </c>
      <c r="Q24" s="16">
        <v>53693</v>
      </c>
      <c r="R24" s="14">
        <v>15146.19</v>
      </c>
      <c r="S24" s="9" t="s">
        <v>50</v>
      </c>
      <c r="T24" s="16">
        <v>52129.53</v>
      </c>
      <c r="U24" s="15">
        <f t="shared" si="2"/>
        <v>12270</v>
      </c>
      <c r="V24" s="9" t="s">
        <v>50</v>
      </c>
      <c r="W24" s="16">
        <v>34875</v>
      </c>
      <c r="X24" s="16">
        <f t="shared" si="3"/>
        <v>8500</v>
      </c>
      <c r="Y24" s="9" t="s">
        <v>50</v>
      </c>
      <c r="Z24" s="16">
        <f t="shared" si="4"/>
        <v>27200</v>
      </c>
      <c r="AA24" s="16">
        <f t="shared" si="5"/>
        <v>7910</v>
      </c>
      <c r="AB24" s="9" t="s">
        <v>50</v>
      </c>
      <c r="AC24" s="16">
        <f t="shared" si="6"/>
        <v>25312</v>
      </c>
      <c r="AD24" s="16">
        <f t="shared" si="7"/>
        <v>12030</v>
      </c>
      <c r="AE24" s="9" t="s">
        <v>50</v>
      </c>
      <c r="AF24" s="16">
        <f t="shared" si="8"/>
        <v>38496</v>
      </c>
      <c r="AG24" s="16">
        <f t="shared" si="9"/>
        <v>10370</v>
      </c>
      <c r="AH24" s="9" t="s">
        <v>50</v>
      </c>
      <c r="AI24" s="16">
        <f t="shared" si="10"/>
        <v>33184</v>
      </c>
      <c r="AJ24" s="16">
        <f t="shared" si="11"/>
        <v>8300</v>
      </c>
      <c r="AK24" s="9" t="s">
        <v>50</v>
      </c>
      <c r="AL24" s="16">
        <f t="shared" si="12"/>
        <v>26560</v>
      </c>
      <c r="AM24" s="16">
        <f t="shared" si="13"/>
        <v>12990</v>
      </c>
      <c r="AN24" s="9" t="s">
        <v>50</v>
      </c>
      <c r="AO24" s="16">
        <f t="shared" si="14"/>
        <v>41568</v>
      </c>
      <c r="AP24" s="16">
        <f t="shared" si="15"/>
        <v>10000</v>
      </c>
      <c r="AQ24" s="9" t="s">
        <v>50</v>
      </c>
      <c r="AR24" s="16">
        <f t="shared" si="16"/>
        <v>32000</v>
      </c>
      <c r="AS24" s="17" t="s">
        <v>71</v>
      </c>
      <c r="AT24" s="9"/>
      <c r="AU24" s="14"/>
      <c r="AV24" s="16">
        <f t="shared" si="19"/>
        <v>12650</v>
      </c>
      <c r="AW24" s="14" t="s">
        <v>50</v>
      </c>
      <c r="AX24" s="16">
        <f t="shared" si="20"/>
        <v>40480</v>
      </c>
      <c r="AY24" s="16">
        <f t="shared" si="21"/>
        <v>14150</v>
      </c>
      <c r="AZ24" s="14" t="s">
        <v>50</v>
      </c>
      <c r="BA24" s="16">
        <f t="shared" si="22"/>
        <v>45280</v>
      </c>
      <c r="BB24" s="16">
        <f t="shared" si="23"/>
        <v>9890</v>
      </c>
      <c r="BC24" s="14" t="s">
        <v>50</v>
      </c>
      <c r="BD24" s="16">
        <f t="shared" si="24"/>
        <v>31648</v>
      </c>
      <c r="BE24" s="16">
        <f t="shared" si="25"/>
        <v>10430</v>
      </c>
      <c r="BF24" s="14" t="s">
        <v>50</v>
      </c>
      <c r="BG24" s="16">
        <f t="shared" si="26"/>
        <v>33376</v>
      </c>
      <c r="BH24" s="17" t="s">
        <v>71</v>
      </c>
      <c r="BI24" s="9"/>
      <c r="BJ24" s="14"/>
      <c r="BK24" s="14">
        <f t="shared" si="29"/>
        <v>15600.575700000001</v>
      </c>
      <c r="BL24" s="9" t="s">
        <v>50</v>
      </c>
      <c r="BM24" s="14">
        <f t="shared" si="30"/>
        <v>53693.4159</v>
      </c>
      <c r="BN24" s="14">
        <f t="shared" si="31"/>
        <v>15297.651900000001</v>
      </c>
      <c r="BO24" s="9" t="s">
        <v>50</v>
      </c>
      <c r="BP24" s="14">
        <f t="shared" si="32"/>
        <v>52650.825299999997</v>
      </c>
      <c r="BQ24" s="14">
        <f t="shared" si="33"/>
        <v>15297.651900000001</v>
      </c>
      <c r="BR24" s="9" t="s">
        <v>50</v>
      </c>
      <c r="BS24" s="14">
        <f t="shared" si="34"/>
        <v>52650.825299999997</v>
      </c>
      <c r="BT24" s="14">
        <v>15146.19</v>
      </c>
      <c r="BU24" s="9" t="s">
        <v>50</v>
      </c>
      <c r="BV24" s="16">
        <v>52129.53</v>
      </c>
      <c r="BW24" s="14">
        <v>15146.19</v>
      </c>
      <c r="BX24" s="9" t="s">
        <v>50</v>
      </c>
      <c r="BY24" s="16">
        <v>52129.53</v>
      </c>
      <c r="BZ24" s="14">
        <v>15146.19</v>
      </c>
      <c r="CA24" s="9" t="s">
        <v>50</v>
      </c>
      <c r="CB24" s="16">
        <v>52129.53</v>
      </c>
    </row>
    <row r="25" spans="1:80" ht="15" customHeight="1" x14ac:dyDescent="0.25">
      <c r="A25" t="s">
        <v>88</v>
      </c>
      <c r="B25" s="9" t="s">
        <v>89</v>
      </c>
      <c r="C25" s="9">
        <v>9</v>
      </c>
      <c r="D25" s="9" t="s">
        <v>50</v>
      </c>
      <c r="E25" s="9">
        <v>19</v>
      </c>
      <c r="F25" s="13">
        <v>2395.0700000000002</v>
      </c>
      <c r="G25" s="9" t="s">
        <v>50</v>
      </c>
      <c r="H25" s="13">
        <v>98757.15</v>
      </c>
      <c r="I25" s="14">
        <f>SUM(F25*0.48)</f>
        <v>1149.6336000000001</v>
      </c>
      <c r="J25" s="9" t="s">
        <v>50</v>
      </c>
      <c r="K25" s="14">
        <f>SUM(H25*0.48)</f>
        <v>47403.431999999993</v>
      </c>
      <c r="L25" s="16">
        <v>1916</v>
      </c>
      <c r="M25" s="9" t="s">
        <v>50</v>
      </c>
      <c r="N25" s="16">
        <v>15029</v>
      </c>
      <c r="O25" s="16">
        <v>13543</v>
      </c>
      <c r="P25" s="9" t="s">
        <v>50</v>
      </c>
      <c r="Q25" s="16">
        <v>83944</v>
      </c>
      <c r="R25" s="14">
        <v>13148.63</v>
      </c>
      <c r="S25" s="9" t="s">
        <v>50</v>
      </c>
      <c r="T25" s="16">
        <v>36090.67</v>
      </c>
      <c r="U25" s="15">
        <f t="shared" si="2"/>
        <v>11043</v>
      </c>
      <c r="V25" s="9" t="s">
        <v>50</v>
      </c>
      <c r="W25" s="16">
        <f>SUM(E25*1227)</f>
        <v>23313</v>
      </c>
      <c r="X25" s="16">
        <f t="shared" si="3"/>
        <v>7650</v>
      </c>
      <c r="Y25" s="9" t="s">
        <v>50</v>
      </c>
      <c r="Z25" s="16">
        <f t="shared" si="4"/>
        <v>16150</v>
      </c>
      <c r="AA25" s="16">
        <f t="shared" si="5"/>
        <v>7119</v>
      </c>
      <c r="AB25" s="9" t="s">
        <v>50</v>
      </c>
      <c r="AC25" s="16">
        <f t="shared" si="6"/>
        <v>15029</v>
      </c>
      <c r="AD25" s="16">
        <f t="shared" si="7"/>
        <v>10827</v>
      </c>
      <c r="AE25" s="9" t="s">
        <v>50</v>
      </c>
      <c r="AF25" s="16">
        <f t="shared" si="8"/>
        <v>22857</v>
      </c>
      <c r="AG25" s="16">
        <f t="shared" si="9"/>
        <v>9333</v>
      </c>
      <c r="AH25" s="9" t="s">
        <v>50</v>
      </c>
      <c r="AI25" s="16">
        <f t="shared" si="10"/>
        <v>19703</v>
      </c>
      <c r="AJ25" s="16">
        <f t="shared" si="11"/>
        <v>7470</v>
      </c>
      <c r="AK25" s="9" t="s">
        <v>50</v>
      </c>
      <c r="AL25" s="16">
        <f t="shared" si="12"/>
        <v>15770</v>
      </c>
      <c r="AM25" s="16">
        <f t="shared" si="13"/>
        <v>11691</v>
      </c>
      <c r="AN25" s="9" t="s">
        <v>50</v>
      </c>
      <c r="AO25" s="16">
        <f t="shared" si="14"/>
        <v>24681</v>
      </c>
      <c r="AP25" s="16">
        <f t="shared" si="15"/>
        <v>9000</v>
      </c>
      <c r="AQ25" s="9" t="s">
        <v>50</v>
      </c>
      <c r="AR25" s="16">
        <f t="shared" si="16"/>
        <v>19000</v>
      </c>
      <c r="AS25" s="14">
        <f>SUM(F25*0.8)</f>
        <v>1916.0560000000003</v>
      </c>
      <c r="AT25" s="9" t="s">
        <v>50</v>
      </c>
      <c r="AU25" s="14">
        <f>SUM(H25*0.8)</f>
        <v>79005.72</v>
      </c>
      <c r="AV25" s="16">
        <f t="shared" si="19"/>
        <v>11385</v>
      </c>
      <c r="AW25" s="14" t="s">
        <v>50</v>
      </c>
      <c r="AX25" s="16">
        <f t="shared" si="20"/>
        <v>24035</v>
      </c>
      <c r="AY25" s="16">
        <f t="shared" si="21"/>
        <v>12735</v>
      </c>
      <c r="AZ25" s="14" t="s">
        <v>50</v>
      </c>
      <c r="BA25" s="16">
        <f t="shared" si="22"/>
        <v>26885</v>
      </c>
      <c r="BB25" s="16">
        <f t="shared" si="23"/>
        <v>8901</v>
      </c>
      <c r="BC25" s="14" t="s">
        <v>50</v>
      </c>
      <c r="BD25" s="16">
        <f t="shared" si="24"/>
        <v>18791</v>
      </c>
      <c r="BE25" s="16">
        <f t="shared" si="25"/>
        <v>9387</v>
      </c>
      <c r="BF25" s="14" t="s">
        <v>50</v>
      </c>
      <c r="BG25" s="16">
        <f t="shared" si="26"/>
        <v>19817</v>
      </c>
      <c r="BH25" s="14">
        <f>SUM(F25*0.85)</f>
        <v>2035.8095000000001</v>
      </c>
      <c r="BI25" s="9" t="s">
        <v>50</v>
      </c>
      <c r="BJ25" s="14">
        <f>SUM(H25*0.85)</f>
        <v>83943.577499999999</v>
      </c>
      <c r="BK25" s="14">
        <f t="shared" si="29"/>
        <v>13543.088899999999</v>
      </c>
      <c r="BL25" s="9" t="s">
        <v>50</v>
      </c>
      <c r="BM25" s="14">
        <f t="shared" si="30"/>
        <v>37173.390099999997</v>
      </c>
      <c r="BN25" s="14">
        <f t="shared" si="31"/>
        <v>13280.1163</v>
      </c>
      <c r="BO25" s="9" t="s">
        <v>50</v>
      </c>
      <c r="BP25" s="14">
        <f t="shared" si="32"/>
        <v>36451.576699999998</v>
      </c>
      <c r="BQ25" s="14">
        <f t="shared" si="33"/>
        <v>13280.1163</v>
      </c>
      <c r="BR25" s="9" t="s">
        <v>50</v>
      </c>
      <c r="BS25" s="14">
        <f t="shared" si="34"/>
        <v>36451.576699999998</v>
      </c>
      <c r="BT25" s="14">
        <v>13148.63</v>
      </c>
      <c r="BU25" s="9" t="s">
        <v>50</v>
      </c>
      <c r="BV25" s="16">
        <v>36090.67</v>
      </c>
      <c r="BW25" s="14">
        <v>13148.63</v>
      </c>
      <c r="BX25" s="9" t="s">
        <v>50</v>
      </c>
      <c r="BY25" s="16">
        <v>36090.67</v>
      </c>
      <c r="BZ25" s="14">
        <v>13148.63</v>
      </c>
      <c r="CA25" s="9" t="s">
        <v>50</v>
      </c>
      <c r="CB25" s="16">
        <v>36090.67</v>
      </c>
    </row>
    <row r="26" spans="1:80" ht="15" customHeight="1" x14ac:dyDescent="0.25">
      <c r="A26" t="s">
        <v>90</v>
      </c>
      <c r="B26" s="9" t="s">
        <v>91</v>
      </c>
      <c r="C26" s="9">
        <v>3</v>
      </c>
      <c r="D26" s="9" t="s">
        <v>50</v>
      </c>
      <c r="E26" s="9">
        <v>27</v>
      </c>
      <c r="F26" s="17" t="s">
        <v>71</v>
      </c>
      <c r="G26" s="17"/>
      <c r="H26" s="17"/>
      <c r="I26" s="17" t="s">
        <v>71</v>
      </c>
      <c r="J26" s="9"/>
      <c r="K26" s="14"/>
      <c r="L26" s="16">
        <v>2373</v>
      </c>
      <c r="M26" s="9" t="s">
        <v>50</v>
      </c>
      <c r="N26" s="16">
        <v>21357</v>
      </c>
      <c r="O26" s="16">
        <v>4245</v>
      </c>
      <c r="P26" s="9" t="s">
        <v>50</v>
      </c>
      <c r="Q26" s="16">
        <v>38879</v>
      </c>
      <c r="R26" s="14">
        <v>2759.01</v>
      </c>
      <c r="S26" s="9" t="s">
        <v>50</v>
      </c>
      <c r="T26" s="16">
        <v>38878.839999999997</v>
      </c>
      <c r="U26" s="15">
        <f t="shared" si="2"/>
        <v>3681</v>
      </c>
      <c r="V26" s="9" t="s">
        <v>50</v>
      </c>
      <c r="W26" s="16">
        <v>31875</v>
      </c>
      <c r="X26" s="16">
        <f t="shared" si="3"/>
        <v>2550</v>
      </c>
      <c r="Y26" s="9" t="s">
        <v>50</v>
      </c>
      <c r="Z26" s="16">
        <f t="shared" si="4"/>
        <v>22950</v>
      </c>
      <c r="AA26" s="16">
        <f t="shared" si="5"/>
        <v>2373</v>
      </c>
      <c r="AB26" s="9" t="s">
        <v>50</v>
      </c>
      <c r="AC26" s="16">
        <f t="shared" si="6"/>
        <v>21357</v>
      </c>
      <c r="AD26" s="16">
        <f t="shared" si="7"/>
        <v>3609</v>
      </c>
      <c r="AE26" s="9" t="s">
        <v>50</v>
      </c>
      <c r="AF26" s="16">
        <f t="shared" si="8"/>
        <v>32481</v>
      </c>
      <c r="AG26" s="16">
        <f t="shared" si="9"/>
        <v>3111</v>
      </c>
      <c r="AH26" s="9" t="s">
        <v>50</v>
      </c>
      <c r="AI26" s="16">
        <f t="shared" si="10"/>
        <v>27999</v>
      </c>
      <c r="AJ26" s="16">
        <f t="shared" si="11"/>
        <v>2490</v>
      </c>
      <c r="AK26" s="9" t="s">
        <v>50</v>
      </c>
      <c r="AL26" s="16">
        <f t="shared" si="12"/>
        <v>22410</v>
      </c>
      <c r="AM26" s="16">
        <f t="shared" si="13"/>
        <v>3897</v>
      </c>
      <c r="AN26" s="9" t="s">
        <v>50</v>
      </c>
      <c r="AO26" s="16">
        <f t="shared" si="14"/>
        <v>35073</v>
      </c>
      <c r="AP26" s="16">
        <f t="shared" si="15"/>
        <v>3000</v>
      </c>
      <c r="AQ26" s="9" t="s">
        <v>50</v>
      </c>
      <c r="AR26" s="16">
        <f t="shared" si="16"/>
        <v>27000</v>
      </c>
      <c r="AS26" s="17" t="s">
        <v>71</v>
      </c>
      <c r="AT26" s="9"/>
      <c r="AU26" s="9"/>
      <c r="AV26" s="16">
        <f t="shared" si="19"/>
        <v>3795</v>
      </c>
      <c r="AW26" s="9" t="s">
        <v>50</v>
      </c>
      <c r="AX26" s="16">
        <f t="shared" si="20"/>
        <v>34155</v>
      </c>
      <c r="AY26" s="16">
        <f t="shared" si="21"/>
        <v>4245</v>
      </c>
      <c r="AZ26" s="9" t="s">
        <v>50</v>
      </c>
      <c r="BA26" s="16">
        <f t="shared" si="22"/>
        <v>38205</v>
      </c>
      <c r="BB26" s="16">
        <f t="shared" si="23"/>
        <v>2967</v>
      </c>
      <c r="BC26" s="9" t="s">
        <v>50</v>
      </c>
      <c r="BD26" s="16">
        <f t="shared" si="24"/>
        <v>26703</v>
      </c>
      <c r="BE26" s="16">
        <f t="shared" si="25"/>
        <v>3129</v>
      </c>
      <c r="BF26" s="9" t="s">
        <v>50</v>
      </c>
      <c r="BG26" s="16">
        <f t="shared" si="26"/>
        <v>28161</v>
      </c>
      <c r="BH26" s="17" t="s">
        <v>71</v>
      </c>
      <c r="BI26" s="9"/>
      <c r="BJ26" s="9"/>
      <c r="BK26" s="14">
        <f t="shared" si="29"/>
        <v>2841.7803000000004</v>
      </c>
      <c r="BL26" s="9" t="s">
        <v>50</v>
      </c>
      <c r="BM26" s="14">
        <f t="shared" si="30"/>
        <v>40045.205199999997</v>
      </c>
      <c r="BN26" s="14">
        <f t="shared" si="31"/>
        <v>2786.6001000000001</v>
      </c>
      <c r="BO26" s="9" t="s">
        <v>50</v>
      </c>
      <c r="BP26" s="14">
        <f t="shared" si="32"/>
        <v>39267.628399999994</v>
      </c>
      <c r="BQ26" s="14">
        <f t="shared" si="33"/>
        <v>2786.6001000000001</v>
      </c>
      <c r="BR26" s="9" t="s">
        <v>50</v>
      </c>
      <c r="BS26" s="14">
        <f t="shared" si="34"/>
        <v>39267.628399999994</v>
      </c>
      <c r="BT26" s="14">
        <v>2759.01</v>
      </c>
      <c r="BU26" s="9" t="s">
        <v>50</v>
      </c>
      <c r="BV26" s="16">
        <v>38878.839999999997</v>
      </c>
      <c r="BW26" s="14">
        <v>2759.01</v>
      </c>
      <c r="BX26" s="9" t="s">
        <v>50</v>
      </c>
      <c r="BY26" s="16">
        <v>38878.839999999997</v>
      </c>
      <c r="BZ26" s="14">
        <v>2759.01</v>
      </c>
      <c r="CA26" s="9" t="s">
        <v>50</v>
      </c>
      <c r="CB26" s="16">
        <v>38878.839999999997</v>
      </c>
    </row>
    <row r="27" spans="1:80" ht="15" customHeight="1" x14ac:dyDescent="0.25">
      <c r="B27" s="2"/>
      <c r="D27" s="2"/>
      <c r="L27" s="18"/>
      <c r="AU27" s="2"/>
    </row>
    <row r="29" spans="1:80" ht="15" customHeight="1" x14ac:dyDescent="0.25">
      <c r="A29" s="19" t="s">
        <v>92</v>
      </c>
      <c r="B29" t="s">
        <v>93</v>
      </c>
      <c r="R29" s="3"/>
      <c r="S29" s="3"/>
      <c r="T29" s="3"/>
      <c r="U29" s="3"/>
      <c r="V29" s="3"/>
      <c r="W29" s="3"/>
    </row>
    <row r="30" spans="1:80" ht="15" customHeight="1" x14ac:dyDescent="0.25">
      <c r="A30" s="20" t="s">
        <v>94</v>
      </c>
      <c r="B30" s="25" t="s">
        <v>95</v>
      </c>
      <c r="C30" s="25"/>
      <c r="D30" s="25"/>
      <c r="E30" s="25"/>
      <c r="F30" s="25"/>
      <c r="G30" s="25"/>
      <c r="H30" s="25"/>
      <c r="I30" s="25"/>
      <c r="J30" s="21"/>
      <c r="K30" s="21"/>
      <c r="R30" s="3"/>
      <c r="S30" s="3"/>
      <c r="T30" s="3"/>
      <c r="U30" s="3"/>
      <c r="V30" s="3"/>
      <c r="W30" s="3"/>
    </row>
    <row r="31" spans="1:80" ht="15" customHeight="1" x14ac:dyDescent="0.25">
      <c r="A31" s="22" t="s">
        <v>7</v>
      </c>
      <c r="B31" t="s">
        <v>96</v>
      </c>
      <c r="R31" s="3"/>
      <c r="S31" s="3"/>
      <c r="T31" s="3"/>
      <c r="U31" s="3"/>
      <c r="V31" s="3"/>
      <c r="W31" s="3"/>
    </row>
    <row r="32" spans="1:80" ht="15" customHeight="1" x14ac:dyDescent="0.25">
      <c r="A32" s="23" t="s">
        <v>97</v>
      </c>
      <c r="B32" s="25" t="s">
        <v>98</v>
      </c>
      <c r="C32" s="25"/>
      <c r="D32" s="25"/>
      <c r="E32" s="25"/>
      <c r="F32" s="25"/>
      <c r="G32" s="25"/>
      <c r="H32" s="21"/>
      <c r="I32" s="2"/>
      <c r="J32" s="2"/>
      <c r="K32" s="2"/>
      <c r="L32" s="2"/>
      <c r="M32" s="2"/>
      <c r="N32" s="2"/>
      <c r="O32" s="2"/>
      <c r="P32" s="2"/>
      <c r="Q32" s="2"/>
      <c r="R32" s="3"/>
      <c r="S32" s="3"/>
      <c r="T32" s="3"/>
      <c r="U32" s="3"/>
      <c r="V32" s="3"/>
      <c r="W32" s="3"/>
    </row>
  </sheetData>
  <mergeCells count="50">
    <mergeCell ref="B32:G32"/>
    <mergeCell ref="A1:B2"/>
    <mergeCell ref="BE2:BH2"/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AD4:AF4"/>
    <mergeCell ref="AG4:AI4"/>
    <mergeCell ref="AJ4:AL4"/>
    <mergeCell ref="AM4:AO4"/>
    <mergeCell ref="BW4:BY4"/>
    <mergeCell ref="BZ4:CB4"/>
    <mergeCell ref="AS4:AU4"/>
    <mergeCell ref="AV4:AX4"/>
    <mergeCell ref="AY4:BA4"/>
    <mergeCell ref="BB4:BD4"/>
    <mergeCell ref="BE4:BG4"/>
    <mergeCell ref="BH4:BJ4"/>
    <mergeCell ref="AJ5:AL5"/>
    <mergeCell ref="BK4:BM4"/>
    <mergeCell ref="BN4:BP4"/>
    <mergeCell ref="BQ4:BS4"/>
    <mergeCell ref="BT4:BV4"/>
    <mergeCell ref="AP4:AR4"/>
    <mergeCell ref="U5:W5"/>
    <mergeCell ref="X5:Z5"/>
    <mergeCell ref="AA5:AC5"/>
    <mergeCell ref="AD5:AF5"/>
    <mergeCell ref="AG5:AI5"/>
    <mergeCell ref="BW5:BY5"/>
    <mergeCell ref="BZ5:CB5"/>
    <mergeCell ref="B30:I30"/>
    <mergeCell ref="BE5:BG5"/>
    <mergeCell ref="BH5:BJ5"/>
    <mergeCell ref="BK5:BM5"/>
    <mergeCell ref="BN5:BP5"/>
    <mergeCell ref="BQ5:BS5"/>
    <mergeCell ref="BT5:BV5"/>
    <mergeCell ref="AM5:AO5"/>
    <mergeCell ref="AP5:AR5"/>
    <mergeCell ref="AS5:AU5"/>
    <mergeCell ref="AV5:AX5"/>
    <mergeCell ref="AY5:BA5"/>
    <mergeCell ref="BB5:BD5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Transparency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Bell</dc:creator>
  <cp:lastModifiedBy>Rachel Bell</cp:lastModifiedBy>
  <dcterms:created xsi:type="dcterms:W3CDTF">2021-12-17T19:59:42Z</dcterms:created>
  <dcterms:modified xsi:type="dcterms:W3CDTF">2023-01-04T14:05:36Z</dcterms:modified>
</cp:coreProperties>
</file>